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emierehottubs-my.sharepoint.com/personal/bill_premierspasolutions_com/Documents/Documents/PSS/1 - Hot Tub SERUM/Orders; Serum/1 - Blank SERUM Order Forms/2025/"/>
    </mc:Choice>
  </mc:AlternateContent>
  <xr:revisionPtr revIDLastSave="467" documentId="14_{D6569048-18A1-4927-9634-6505CACDDEA6}" xr6:coauthVersionLast="47" xr6:coauthVersionMax="47" xr10:uidLastSave="{22E964EB-F9C6-4DD5-B186-1ABD4C4DE499}"/>
  <bookViews>
    <workbookView xWindow="-120" yWindow="-120" windowWidth="24240" windowHeight="13140" xr2:uid="{00000000-000D-0000-FFFF-FFFF00000000}"/>
  </bookViews>
  <sheets>
    <sheet name="Specialty Products" sheetId="2" r:id="rId1"/>
    <sheet name="HTS Turbo" sheetId="1" r:id="rId2"/>
    <sheet name="Oil Absorbing Sponges" sheetId="3" r:id="rId3"/>
  </sheets>
  <definedNames>
    <definedName name="_xlnm.Print_Area" localSheetId="1">'HTS Turbo'!$B$1:$O$49</definedName>
    <definedName name="_xlnm.Print_Area" localSheetId="2">'Oil Absorbing Sponges'!$B$1:$O$46</definedName>
    <definedName name="_xlnm.Print_Area" localSheetId="0">'Specialty Products'!$B$1:$O$48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7" i="1" l="1"/>
  <c r="N34" i="2" s="1"/>
  <c r="O45" i="1"/>
  <c r="M45" i="1"/>
  <c r="O44" i="1"/>
  <c r="O47" i="1" s="1"/>
  <c r="O34" i="2" s="1"/>
  <c r="M44" i="1"/>
  <c r="O43" i="1"/>
  <c r="M43" i="1"/>
  <c r="O42" i="1"/>
  <c r="M42" i="1"/>
  <c r="O41" i="1"/>
  <c r="M41" i="1"/>
  <c r="O40" i="1"/>
  <c r="M40" i="1"/>
  <c r="N42" i="3"/>
  <c r="N33" i="2" l="1"/>
  <c r="N35" i="2"/>
  <c r="M40" i="2"/>
  <c r="Q40" i="3"/>
  <c r="O40" i="3"/>
  <c r="M40" i="3"/>
  <c r="R40" i="3" s="1"/>
  <c r="M39" i="3"/>
  <c r="Q38" i="3"/>
  <c r="O38" i="3"/>
  <c r="M38" i="3"/>
  <c r="R38" i="3" s="1"/>
  <c r="Q37" i="3"/>
  <c r="O37" i="3"/>
  <c r="M37" i="3"/>
  <c r="R37" i="3" s="1"/>
  <c r="Q36" i="3"/>
  <c r="O36" i="3"/>
  <c r="M36" i="3"/>
  <c r="R36" i="3" s="1"/>
  <c r="R35" i="3"/>
  <c r="O35" i="3"/>
  <c r="O42" i="3" s="1"/>
  <c r="O35" i="2" s="1"/>
  <c r="Q32" i="3"/>
  <c r="O32" i="3"/>
  <c r="M32" i="3"/>
  <c r="R32" i="3" s="1"/>
  <c r="Q31" i="3"/>
  <c r="O31" i="3"/>
  <c r="M31" i="3"/>
  <c r="R31" i="3" s="1"/>
  <c r="Q30" i="3"/>
  <c r="O30" i="3"/>
  <c r="M30" i="3"/>
  <c r="R30" i="3" s="1"/>
  <c r="Q29" i="3"/>
  <c r="O29" i="3"/>
  <c r="M29" i="3"/>
  <c r="R29" i="3" s="1"/>
  <c r="Q28" i="3"/>
  <c r="O28" i="3"/>
  <c r="M28" i="3"/>
  <c r="R28" i="3" s="1"/>
  <c r="R27" i="3"/>
  <c r="Q27" i="3"/>
  <c r="O27" i="3"/>
  <c r="M27" i="3"/>
  <c r="Q26" i="3"/>
  <c r="O26" i="3"/>
  <c r="M26" i="3"/>
  <c r="R26" i="3" s="1"/>
  <c r="Q25" i="3"/>
  <c r="O25" i="3"/>
  <c r="M25" i="3"/>
  <c r="R25" i="3" s="1"/>
  <c r="Q24" i="3"/>
  <c r="O24" i="3"/>
  <c r="M24" i="3"/>
  <c r="R24" i="3" s="1"/>
  <c r="Q23" i="3"/>
  <c r="O23" i="3"/>
  <c r="M23" i="3"/>
  <c r="R23" i="3" s="1"/>
  <c r="Q22" i="3"/>
  <c r="O22" i="3"/>
  <c r="M22" i="3"/>
  <c r="R22" i="3" s="1"/>
  <c r="Q21" i="3"/>
  <c r="O21" i="3"/>
  <c r="M21" i="3"/>
  <c r="R21" i="3" s="1"/>
  <c r="Q20" i="3"/>
  <c r="O20" i="3"/>
  <c r="M20" i="3"/>
  <c r="R20" i="3" s="1"/>
  <c r="Q19" i="3"/>
  <c r="O19" i="3"/>
  <c r="M19" i="3"/>
  <c r="R19" i="3" s="1"/>
  <c r="R18" i="3"/>
  <c r="Q18" i="3"/>
  <c r="O18" i="3"/>
  <c r="R17" i="3"/>
  <c r="Q17" i="3"/>
  <c r="Q37" i="1"/>
  <c r="Q36" i="1"/>
  <c r="Q35" i="1"/>
  <c r="Q34" i="1"/>
  <c r="Q33" i="1"/>
  <c r="Q32" i="1"/>
  <c r="Q29" i="1"/>
  <c r="Q28" i="1"/>
  <c r="Q27" i="1"/>
  <c r="Q26" i="1"/>
  <c r="Q25" i="1"/>
  <c r="Q24" i="1"/>
  <c r="Q23" i="1"/>
  <c r="Q22" i="1"/>
  <c r="Q21" i="1"/>
  <c r="Q20" i="1"/>
  <c r="Q19" i="1"/>
  <c r="R44" i="1" s="1"/>
  <c r="Q31" i="2"/>
  <c r="Q30" i="2"/>
  <c r="Q29" i="2"/>
  <c r="Q28" i="2"/>
  <c r="Q27" i="2"/>
  <c r="Q26" i="2"/>
  <c r="Q25" i="2"/>
  <c r="Q24" i="2"/>
  <c r="Q23" i="2"/>
  <c r="Q22" i="2"/>
  <c r="Q21" i="2"/>
  <c r="G27" i="2"/>
  <c r="R43" i="1" l="1"/>
  <c r="R40" i="1"/>
  <c r="R41" i="1"/>
  <c r="R45" i="1"/>
  <c r="Q40" i="1"/>
  <c r="Q45" i="1"/>
  <c r="Q43" i="1"/>
  <c r="Q41" i="1"/>
  <c r="Q44" i="1"/>
  <c r="Q42" i="1"/>
  <c r="R42" i="1"/>
  <c r="N37" i="2"/>
  <c r="O26" i="2"/>
  <c r="M26" i="2"/>
  <c r="R26" i="2" s="1"/>
  <c r="G26" i="2"/>
  <c r="O27" i="2"/>
  <c r="M27" i="2"/>
  <c r="R27" i="2" s="1"/>
  <c r="O22" i="2" l="1"/>
  <c r="O33" i="2" s="1"/>
  <c r="M22" i="2"/>
  <c r="R22" i="2" s="1"/>
  <c r="G22" i="2"/>
  <c r="O21" i="2"/>
  <c r="O28" i="1"/>
  <c r="M24" i="1"/>
  <c r="R24" i="1" s="1"/>
  <c r="M36" i="1"/>
  <c r="R36" i="1" s="1"/>
  <c r="M28" i="1" l="1"/>
  <c r="R28" i="1" s="1"/>
  <c r="O36" i="1"/>
  <c r="M37" i="1"/>
  <c r="R37" i="1" s="1"/>
  <c r="O32" i="1"/>
  <c r="M32" i="1"/>
  <c r="R32" i="1" s="1"/>
  <c r="O37" i="1"/>
  <c r="O35" i="1"/>
  <c r="M35" i="1"/>
  <c r="R35" i="1" s="1"/>
  <c r="O34" i="1"/>
  <c r="M34" i="1"/>
  <c r="R34" i="1" s="1"/>
  <c r="O33" i="1"/>
  <c r="M33" i="1"/>
  <c r="R33" i="1" s="1"/>
  <c r="M20" i="1"/>
  <c r="R20" i="1" s="1"/>
  <c r="O31" i="2"/>
  <c r="M31" i="2"/>
  <c r="R31" i="2" s="1"/>
  <c r="G31" i="2"/>
  <c r="O30" i="2"/>
  <c r="M30" i="2"/>
  <c r="R30" i="2" s="1"/>
  <c r="G30" i="2"/>
  <c r="O29" i="2"/>
  <c r="M29" i="2"/>
  <c r="R29" i="2" s="1"/>
  <c r="G29" i="2"/>
  <c r="O28" i="2"/>
  <c r="M28" i="2"/>
  <c r="R28" i="2" s="1"/>
  <c r="G28" i="2"/>
  <c r="O25" i="2"/>
  <c r="M25" i="2"/>
  <c r="R25" i="2" s="1"/>
  <c r="G25" i="2"/>
  <c r="O24" i="2"/>
  <c r="M24" i="2"/>
  <c r="R24" i="2" s="1"/>
  <c r="G24" i="2"/>
  <c r="O23" i="2"/>
  <c r="M23" i="2"/>
  <c r="R23" i="2" s="1"/>
  <c r="M21" i="2"/>
  <c r="R21" i="2" s="1"/>
  <c r="G21" i="2"/>
  <c r="E12" i="2"/>
  <c r="O39" i="2" l="1"/>
  <c r="O41" i="2" s="1"/>
  <c r="O24" i="1"/>
  <c r="O20" i="1"/>
  <c r="O27" i="1" l="1"/>
  <c r="M29" i="1" l="1"/>
  <c r="R29" i="1" s="1"/>
  <c r="M27" i="1"/>
  <c r="R27" i="1" s="1"/>
  <c r="M26" i="1"/>
  <c r="R26" i="1" s="1"/>
  <c r="O26" i="1"/>
  <c r="O29" i="1"/>
  <c r="O23" i="1"/>
  <c r="M25" i="1"/>
  <c r="O25" i="1" l="1"/>
  <c r="R25" i="1"/>
  <c r="M23" i="1"/>
  <c r="R23" i="1" s="1"/>
  <c r="M22" i="1" l="1"/>
  <c r="O21" i="1"/>
  <c r="M21" i="1"/>
  <c r="R21" i="1" s="1"/>
  <c r="O19" i="1"/>
  <c r="M19" i="1"/>
  <c r="R19" i="1" s="1"/>
  <c r="O22" i="1" l="1"/>
  <c r="R22" i="1"/>
</calcChain>
</file>

<file path=xl/sharedStrings.xml><?xml version="1.0" encoding="utf-8"?>
<sst xmlns="http://schemas.openxmlformats.org/spreadsheetml/2006/main" count="284" uniqueCount="235">
  <si>
    <t>Per Jar</t>
  </si>
  <si>
    <t>MSRP</t>
  </si>
  <si>
    <t>MAP</t>
  </si>
  <si>
    <t>Address:</t>
  </si>
  <si>
    <t>City:</t>
  </si>
  <si>
    <t>Phone:</t>
  </si>
  <si>
    <t>Total</t>
  </si>
  <si>
    <t>Dealer:</t>
  </si>
  <si>
    <t>Fax:</t>
  </si>
  <si>
    <t>TC-001</t>
  </si>
  <si>
    <t>WM-001</t>
  </si>
  <si>
    <t>Per Case</t>
  </si>
  <si>
    <t>TC-002</t>
  </si>
  <si>
    <t>CK-001</t>
  </si>
  <si>
    <t>SK-006</t>
  </si>
  <si>
    <t>6 oz</t>
  </si>
  <si>
    <t>P: 609-500-0341</t>
  </si>
  <si>
    <t>Contact Email east@serumwatercare.com</t>
  </si>
  <si>
    <t>SERUM WaterCare LLC</t>
  </si>
  <si>
    <t>Terms &amp; Conditions</t>
  </si>
  <si>
    <t>3049 Bradshaw Lane, The Villages FL 32163</t>
  </si>
  <si>
    <t>PS-024</t>
  </si>
  <si>
    <t>WM-004</t>
  </si>
  <si>
    <t>TU-010</t>
  </si>
  <si>
    <t>Case Pack</t>
  </si>
  <si>
    <t>1.5 lbs.</t>
  </si>
  <si>
    <t>2 lbs.</t>
  </si>
  <si>
    <t>Dichlor</t>
  </si>
  <si>
    <t>pH Down</t>
  </si>
  <si>
    <t>pH Up</t>
  </si>
  <si>
    <t>TU-014</t>
  </si>
  <si>
    <t>TU-012</t>
  </si>
  <si>
    <t>TS-010</t>
  </si>
  <si>
    <t>16 oz.</t>
  </si>
  <si>
    <t>Order Date:</t>
  </si>
  <si>
    <t>Zip Code:</t>
  </si>
  <si>
    <t>PO#:</t>
  </si>
  <si>
    <t>State:</t>
  </si>
  <si>
    <t>Total Cleanse</t>
  </si>
  <si>
    <t>Item</t>
  </si>
  <si>
    <t>Item #</t>
  </si>
  <si>
    <t>Description</t>
  </si>
  <si>
    <t>Content</t>
  </si>
  <si>
    <t>For Field Techs (not Retail)</t>
  </si>
  <si>
    <t>Cleaning Kit</t>
  </si>
  <si>
    <t>2 oz. TC, 16 oz. TM, Cleaning Glove</t>
  </si>
  <si>
    <t>Total Maintenance</t>
  </si>
  <si>
    <t>2 oz.</t>
  </si>
  <si>
    <t>Swim Spa Serum</t>
  </si>
  <si>
    <t>32 oz.</t>
  </si>
  <si>
    <t>Prevent Spa Odors &amp; Black Mold</t>
  </si>
  <si>
    <t>w/o Mailer Carton</t>
  </si>
  <si>
    <t>Pool Serum</t>
  </si>
  <si>
    <t>Case Pack = 24</t>
  </si>
  <si>
    <t>Accounting
Email:</t>
  </si>
  <si>
    <t>MPS</t>
  </si>
  <si>
    <t>Dichlor / MPS</t>
  </si>
  <si>
    <t>TU-016</t>
  </si>
  <si>
    <t>SK-007</t>
  </si>
  <si>
    <t>SK-008</t>
  </si>
  <si>
    <t>MAP
Margins</t>
  </si>
  <si>
    <t>TOTAL CASES</t>
  </si>
  <si>
    <t>TU-018</t>
  </si>
  <si>
    <t>Alkalinity Up</t>
  </si>
  <si>
    <t xml:space="preserve">2 lbs. </t>
  </si>
  <si>
    <t>MPS, pH Up, pH Down, Serum TM (16 oz)</t>
  </si>
  <si>
    <t>Please Note:  All Freight Claims Must Be Reported Within 3 Days of Receipt</t>
  </si>
  <si>
    <t>HTS Turbo (99% Sodium Dichloro-s-Triainetrione Dihydrate)</t>
  </si>
  <si>
    <t>HTS Turbo (100% Sodium Carbonate)</t>
  </si>
  <si>
    <t>HTS Turbo (100% Sodium Bisulfate)</t>
  </si>
  <si>
    <t>HTS Turbo (38% Potassium Peroxymonosulfate)</t>
  </si>
  <si>
    <t>HTS Turbo (100% Sodium Bicarbonate)</t>
  </si>
  <si>
    <t>SK-009</t>
  </si>
  <si>
    <t>HTS Turbo</t>
  </si>
  <si>
    <t>Bromine</t>
  </si>
  <si>
    <t>Bromine, MPS, Alk Up, pH Up, pH Down, Serum TM (16 oz)</t>
  </si>
  <si>
    <t>Brominating Tabs</t>
  </si>
  <si>
    <t>HTS Turbo (Bromochloro-5, 5-dimethylhydantoin)</t>
  </si>
  <si>
    <t>Calcium Plus</t>
  </si>
  <si>
    <t>HTS Turbo (Calcium Chloride)</t>
  </si>
  <si>
    <t>Total Enzyme</t>
  </si>
  <si>
    <t>16 fl. oz.</t>
  </si>
  <si>
    <t>Triple Action Spray</t>
  </si>
  <si>
    <t>TU-020</t>
  </si>
  <si>
    <t>TU-022</t>
  </si>
  <si>
    <t>TU-024</t>
  </si>
  <si>
    <t>SK-010</t>
  </si>
  <si>
    <t>14 oz.</t>
  </si>
  <si>
    <t>5 lbs.</t>
  </si>
  <si>
    <t>Dichlor (2 lb.)</t>
  </si>
  <si>
    <t>Dichlor (5 lb.)</t>
  </si>
  <si>
    <t>Dichlor (2 lb.), pH Up, pH Down, Serum TM (16 oz)</t>
  </si>
  <si>
    <t>Dichlor (2 lb.), MPS, Alk Up, pH Up, pH Down, Serum TM (16 oz)</t>
  </si>
  <si>
    <t>Dichlor (2 lb.), pH Up, pH Down, Swim Spa Serum (32 oz)</t>
  </si>
  <si>
    <t>Dichlor (2 lb.), MPS, pH Up, pH Down, Swim Spa Serum (32 oz)</t>
  </si>
  <si>
    <t>TU-026</t>
  </si>
  <si>
    <t>SK-012</t>
  </si>
  <si>
    <t>TU-028</t>
  </si>
  <si>
    <t>5.0 lb.</t>
  </si>
  <si>
    <t>Note: $500 Minimum Order</t>
  </si>
  <si>
    <t>PS-045</t>
  </si>
  <si>
    <t>Case Pack = 45</t>
  </si>
  <si>
    <t>WM-003</t>
  </si>
  <si>
    <t>Subtotal</t>
  </si>
  <si>
    <t>Per Piece</t>
  </si>
  <si>
    <t>MS-018</t>
  </si>
  <si>
    <t>MS-010</t>
  </si>
  <si>
    <t>MS-012</t>
  </si>
  <si>
    <t>MS-014</t>
  </si>
  <si>
    <t>MS-016</t>
  </si>
  <si>
    <t>MS-020</t>
  </si>
  <si>
    <t>Blister Pack w/ 2 Installation Sticks for Hot Tubs</t>
  </si>
  <si>
    <t>Blister Pack for Swim Spas</t>
  </si>
  <si>
    <t>Bulk (for use in Start Up Kits &amp; Service Techs)</t>
  </si>
  <si>
    <t>Bulk for Swim Spas (for use in Start Up Kits &amp; Service Techs)</t>
  </si>
  <si>
    <t>Blister Pack for Hot Tubs (Square)</t>
  </si>
  <si>
    <t>Bulk (Square) for use in Start Up Kits &amp; Service Techs</t>
  </si>
  <si>
    <t>TU-30</t>
  </si>
  <si>
    <t>Sharky</t>
  </si>
  <si>
    <t>TU-32</t>
  </si>
  <si>
    <t>Myrtle the Turtle</t>
  </si>
  <si>
    <t>Flipper</t>
  </si>
  <si>
    <t>Sunny Star Fish</t>
  </si>
  <si>
    <t>TU-38</t>
  </si>
  <si>
    <t>Meg</t>
  </si>
  <si>
    <t>TU-34</t>
  </si>
  <si>
    <t>TU-36</t>
  </si>
  <si>
    <t>Sharky: Oil absorbing sponge / poly bag with header card</t>
  </si>
  <si>
    <t>Turtle: Oil absorbing sponge / poly bag with header card</t>
  </si>
  <si>
    <t>Dolphin: Oil absorbing sponge / poly bag with header card</t>
  </si>
  <si>
    <t>Megalodon: Oil Absorbing sponge / poly bag  with header card</t>
  </si>
  <si>
    <t>Starfish: Oil absorbing  sponge /poly bag  with header card</t>
  </si>
  <si>
    <t>GRAND TOTAL (both pages)</t>
  </si>
  <si>
    <t>TU-40</t>
  </si>
  <si>
    <t>TU-42</t>
  </si>
  <si>
    <t>TU-44</t>
  </si>
  <si>
    <t>TU-46</t>
  </si>
  <si>
    <t>TU-48</t>
  </si>
  <si>
    <t>TU-50</t>
  </si>
  <si>
    <t>Two Sharks small and large: Oil absorbing sponge/ with header card</t>
  </si>
  <si>
    <t>Orca : Oil Absorbing sponge / poly bag with header card</t>
  </si>
  <si>
    <t>Hammerhead Shark: Oil absorbing sponge / poly bag with header card</t>
  </si>
  <si>
    <t>Clownfish: Oil absorbing sponge / poly bag with header card</t>
  </si>
  <si>
    <t>Razorfish: Oil absorbing sponge/ poly bag with header card</t>
  </si>
  <si>
    <t>Angel Fish: Oil absorbing sponge / poly bag with header card</t>
  </si>
  <si>
    <t>TU-02</t>
  </si>
  <si>
    <t>3 each &amp; 6 Willy (TU-40) + Free 24x72 Metal Floor display</t>
  </si>
  <si>
    <t>24 x72 floor display assortment</t>
  </si>
  <si>
    <t>Cashmere</t>
  </si>
  <si>
    <t>TU-52</t>
  </si>
  <si>
    <t>TU-030</t>
  </si>
  <si>
    <t>Promotional Sharky Jr.  (Home Shows, Give-Aways)</t>
  </si>
  <si>
    <t>MPS (1.5 lb.) Oxidizer</t>
  </si>
  <si>
    <t>MPS (5 lb.) Oxidizer</t>
  </si>
  <si>
    <t>TC-003</t>
  </si>
  <si>
    <t>Individual Jar</t>
  </si>
  <si>
    <t>WM-006</t>
  </si>
  <si>
    <t>SerumSuperSoft</t>
  </si>
  <si>
    <t>TU-56</t>
  </si>
  <si>
    <t>TU-54</t>
  </si>
  <si>
    <t>Butterfly Fish: Oil absorbing sponge / poly bag with header card</t>
  </si>
  <si>
    <t>Blue Thorn Tail: Oil absorbing sponge / poly bag with header card</t>
  </si>
  <si>
    <t>TU-03</t>
  </si>
  <si>
    <t>Oil Absorbing Sponges</t>
  </si>
  <si>
    <t>Hot Tubs</t>
  </si>
  <si>
    <t>6 each of 4 Styles + Free 24x72 Metal Floor display</t>
  </si>
  <si>
    <t>TU-58</t>
  </si>
  <si>
    <t>TU-60</t>
  </si>
  <si>
    <t>TU-62</t>
  </si>
  <si>
    <t>TU-64</t>
  </si>
  <si>
    <t>Purple: Oil absorbing sponge / poly bag with header card</t>
  </si>
  <si>
    <t>Copper: Oil absorbing sponge / poly bag with header card</t>
  </si>
  <si>
    <t>Yellow: Oil absorbing sponge / poly bag with header card</t>
  </si>
  <si>
    <t>Blue: Oil absorbing  sponge /poly bag  with header card</t>
  </si>
  <si>
    <t>Swimming Pools</t>
  </si>
  <si>
    <t>Dealer</t>
  </si>
  <si>
    <t>Non-Showing</t>
  </si>
  <si>
    <t>Page 2</t>
  </si>
  <si>
    <t>Page 1</t>
  </si>
  <si>
    <t>Order Subtotal (both pages)</t>
  </si>
  <si>
    <t>NEW</t>
  </si>
  <si>
    <t>TU-66</t>
  </si>
  <si>
    <t>Green: Oil absorbing  sponge /poly bag  with header card</t>
  </si>
  <si>
    <t>2025  DEALER PRICING</t>
  </si>
  <si>
    <t>UP
Code</t>
  </si>
  <si>
    <t>UPC
Code</t>
  </si>
  <si>
    <t>8 60010 75407 8</t>
  </si>
  <si>
    <t>8 60010 75408 5</t>
  </si>
  <si>
    <t>8 60010 75409 2</t>
  </si>
  <si>
    <t>8 60011 37390 2</t>
  </si>
  <si>
    <t>8 60011 37391 9</t>
  </si>
  <si>
    <t>8 60011 37393 3</t>
  </si>
  <si>
    <t>8 60011 37394 0</t>
  </si>
  <si>
    <t>8 60011 37395 7</t>
  </si>
  <si>
    <t>8 60011 37396 4</t>
  </si>
  <si>
    <t>8 60011 37397 8</t>
  </si>
  <si>
    <t>8 60011 37398 8</t>
  </si>
  <si>
    <t>8 60012 54900 9</t>
  </si>
  <si>
    <t>8 60012 54901 6</t>
  </si>
  <si>
    <t>8 60012 54904 7</t>
  </si>
  <si>
    <t>8 60012 54905 4</t>
  </si>
  <si>
    <t>8 60012 54906 1</t>
  </si>
  <si>
    <t>8 60012 54903 0</t>
  </si>
  <si>
    <t>8 60012 54908 5</t>
  </si>
  <si>
    <t>Order
(Cases)</t>
  </si>
  <si>
    <r>
      <t xml:space="preserve">Clam Shell </t>
    </r>
    <r>
      <rPr>
        <b/>
        <sz val="14"/>
        <color rgb="FFFF0000"/>
        <rFont val="Calibri"/>
        <family val="2"/>
        <scheme val="minor"/>
      </rPr>
      <t>NEW</t>
    </r>
  </si>
  <si>
    <t>2L (67.2 oz.)</t>
  </si>
  <si>
    <t>Page 3</t>
  </si>
  <si>
    <r>
      <rPr>
        <sz val="16"/>
        <color theme="1"/>
        <rFont val="Calibri"/>
        <family val="2"/>
      </rPr>
      <t xml:space="preserve">● </t>
    </r>
    <r>
      <rPr>
        <sz val="16"/>
        <color theme="1"/>
        <rFont val="Calibri"/>
        <family val="2"/>
        <scheme val="minor"/>
      </rPr>
      <t>Orders are paid before shipping</t>
    </r>
  </si>
  <si>
    <r>
      <rPr>
        <sz val="16"/>
        <color theme="1"/>
        <rFont val="Calibri"/>
        <family val="2"/>
      </rPr>
      <t xml:space="preserve">● </t>
    </r>
    <r>
      <rPr>
        <sz val="16"/>
        <color theme="1"/>
        <rFont val="Calibri"/>
        <family val="2"/>
        <scheme val="minor"/>
      </rPr>
      <t>Orders shipped F.O.B. from Enterprise, Alabama 36330 via FedEx ground</t>
    </r>
  </si>
  <si>
    <r>
      <rPr>
        <sz val="16"/>
        <color theme="1"/>
        <rFont val="Calibri"/>
        <family val="2"/>
      </rPr>
      <t xml:space="preserve">● Payment Options - </t>
    </r>
    <r>
      <rPr>
        <sz val="16"/>
        <color theme="1"/>
        <rFont val="Calibri"/>
        <family val="2"/>
        <scheme val="minor"/>
      </rPr>
      <t xml:space="preserve">American Express, Visa, MasterCard, Discover </t>
    </r>
  </si>
  <si>
    <t>Rev.  Dec. 10, 2024</t>
  </si>
  <si>
    <r>
      <t xml:space="preserve">Willy </t>
    </r>
    <r>
      <rPr>
        <b/>
        <sz val="14"/>
        <color rgb="FFFF0000"/>
        <rFont val="Calibri"/>
        <family val="2"/>
        <scheme val="minor"/>
      </rPr>
      <t>NEW</t>
    </r>
  </si>
  <si>
    <r>
      <t xml:space="preserve">Sledge </t>
    </r>
    <r>
      <rPr>
        <b/>
        <sz val="14"/>
        <color rgb="FFFF0000"/>
        <rFont val="Calibri"/>
        <family val="2"/>
        <scheme val="minor"/>
      </rPr>
      <t>NEW</t>
    </r>
  </si>
  <si>
    <r>
      <t xml:space="preserve">Sharky &amp; Sharky Jr. </t>
    </r>
    <r>
      <rPr>
        <b/>
        <sz val="14"/>
        <color rgb="FFFF0000"/>
        <rFont val="Calibri"/>
        <family val="2"/>
        <scheme val="minor"/>
      </rPr>
      <t>NEW</t>
    </r>
  </si>
  <si>
    <r>
      <t xml:space="preserve">Tango </t>
    </r>
    <r>
      <rPr>
        <b/>
        <sz val="14"/>
        <color rgb="FFFF0000"/>
        <rFont val="Calibri"/>
        <family val="2"/>
        <scheme val="minor"/>
      </rPr>
      <t>NEW</t>
    </r>
  </si>
  <si>
    <r>
      <t xml:space="preserve">Cash </t>
    </r>
    <r>
      <rPr>
        <b/>
        <sz val="14"/>
        <color rgb="FFFF0000"/>
        <rFont val="Calibri"/>
        <family val="2"/>
        <scheme val="minor"/>
      </rPr>
      <t>NEW</t>
    </r>
  </si>
  <si>
    <r>
      <t xml:space="preserve">Ziggy </t>
    </r>
    <r>
      <rPr>
        <b/>
        <sz val="14"/>
        <color rgb="FFFF0000"/>
        <rFont val="Calibri"/>
        <family val="2"/>
        <scheme val="minor"/>
      </rPr>
      <t>NEW</t>
    </r>
  </si>
  <si>
    <r>
      <t xml:space="preserve">Bonnie </t>
    </r>
    <r>
      <rPr>
        <b/>
        <sz val="14"/>
        <color rgb="FFFF0000"/>
        <rFont val="Calibri"/>
        <family val="2"/>
        <scheme val="minor"/>
      </rPr>
      <t>NEW</t>
    </r>
  </si>
  <si>
    <r>
      <t xml:space="preserve">Clyde </t>
    </r>
    <r>
      <rPr>
        <b/>
        <sz val="14"/>
        <color rgb="FFFF0000"/>
        <rFont val="Calibri"/>
        <family val="2"/>
        <scheme val="minor"/>
      </rPr>
      <t>NEW</t>
    </r>
  </si>
  <si>
    <r>
      <t xml:space="preserve">Stingray </t>
    </r>
    <r>
      <rPr>
        <b/>
        <sz val="14"/>
        <color rgb="FFFF0000"/>
        <rFont val="Calibri"/>
        <family val="2"/>
        <scheme val="minor"/>
      </rPr>
      <t>NEW</t>
    </r>
  </si>
  <si>
    <t>HTS Turbo Subtotal</t>
  </si>
  <si>
    <t>Specialty Products Subtotal</t>
  </si>
  <si>
    <t>Specialty Products</t>
  </si>
  <si>
    <t>Oil Absorbing Sponges Subtotal</t>
  </si>
  <si>
    <r>
      <t xml:space="preserve">HTS Turbo </t>
    </r>
    <r>
      <rPr>
        <b/>
        <sz val="14"/>
        <color rgb="FFFF0000"/>
        <rFont val="Calibri"/>
        <family val="2"/>
        <scheme val="minor"/>
      </rPr>
      <t>NEW</t>
    </r>
  </si>
  <si>
    <t>HTS Turbo Chemicals</t>
  </si>
  <si>
    <t>Start Up Kits</t>
  </si>
  <si>
    <t>Chemicals</t>
  </si>
  <si>
    <t>Triple Action Minerals</t>
  </si>
  <si>
    <t>Mineral Stick</t>
  </si>
  <si>
    <t>Mineral Cartridge</t>
  </si>
  <si>
    <r>
      <rPr>
        <b/>
        <sz val="14"/>
        <rFont val="Calibri"/>
        <family val="2"/>
        <scheme val="minor"/>
      </rPr>
      <t xml:space="preserve">Swim Spa
</t>
    </r>
    <r>
      <rPr>
        <sz val="14"/>
        <rFont val="Calibri"/>
        <family val="2"/>
        <scheme val="minor"/>
      </rPr>
      <t>Dichlor</t>
    </r>
  </si>
  <si>
    <r>
      <rPr>
        <b/>
        <sz val="14"/>
        <rFont val="Calibri"/>
        <family val="2"/>
        <scheme val="minor"/>
      </rPr>
      <t xml:space="preserve">Swim Spa
</t>
    </r>
    <r>
      <rPr>
        <sz val="14"/>
        <rFont val="Calibri"/>
        <family val="2"/>
        <scheme val="minor"/>
      </rPr>
      <t>Dichlor/MPS</t>
    </r>
  </si>
  <si>
    <r>
      <t xml:space="preserve">Sharky Key Chain 
</t>
    </r>
    <r>
      <rPr>
        <b/>
        <sz val="14"/>
        <color rgb="FFFF0000"/>
        <rFont val="Calibri"/>
        <family val="2"/>
        <scheme val="minor"/>
      </rPr>
      <t>NEW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</si>
</sst>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[&lt;=9999999]###\-####;\(###\)\ ###\-####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33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29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4" fontId="0" fillId="0" borderId="0" xfId="0" applyNumberFormat="1"/>
    <xf numFmtId="3" fontId="0" fillId="3" borderId="0" xfId="0" applyNumberFormat="1" applyFill="1" applyAlignment="1">
      <alignment horizontal="center"/>
    </xf>
    <xf numFmtId="4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7" fillId="3" borderId="0" xfId="0" applyFont="1" applyFill="1"/>
    <xf numFmtId="44" fontId="4" fillId="3" borderId="0" xfId="0" applyNumberFormat="1" applyFont="1" applyFill="1"/>
    <xf numFmtId="3" fontId="7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2" fillId="3" borderId="0" xfId="0" applyFont="1" applyFill="1"/>
    <xf numFmtId="0" fontId="3" fillId="3" borderId="0" xfId="0" applyFont="1" applyFill="1"/>
    <xf numFmtId="0" fontId="13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49" fontId="1" fillId="3" borderId="0" xfId="0" applyNumberFormat="1" applyFon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9" fillId="0" borderId="1" xfId="0" applyFont="1" applyBorder="1" applyAlignment="1">
      <alignment horizontal="right" vertical="center" wrapText="1"/>
    </xf>
    <xf numFmtId="9" fontId="0" fillId="3" borderId="0" xfId="0" applyNumberFormat="1" applyFill="1"/>
    <xf numFmtId="9" fontId="0" fillId="3" borderId="0" xfId="0" applyNumberFormat="1" applyFill="1" applyAlignment="1">
      <alignment horizontal="center" vertical="center" wrapText="1"/>
    </xf>
    <xf numFmtId="9" fontId="0" fillId="0" borderId="0" xfId="0" applyNumberFormat="1"/>
    <xf numFmtId="0" fontId="0" fillId="3" borderId="0" xfId="0" applyFill="1" applyAlignment="1">
      <alignment horizontal="left"/>
    </xf>
    <xf numFmtId="9" fontId="10" fillId="0" borderId="13" xfId="0" applyNumberFormat="1" applyFont="1" applyBorder="1" applyAlignment="1">
      <alignment horizontal="center" vertical="center" wrapText="1"/>
    </xf>
    <xf numFmtId="0" fontId="9" fillId="3" borderId="0" xfId="0" applyFont="1" applyFill="1" applyAlignment="1">
      <alignment horizontal="right" vertical="center"/>
    </xf>
    <xf numFmtId="0" fontId="2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 wrapText="1"/>
    </xf>
    <xf numFmtId="49" fontId="10" fillId="3" borderId="0" xfId="0" applyNumberFormat="1" applyFont="1" applyFill="1" applyAlignment="1">
      <alignment horizontal="center" vertical="center" wrapText="1"/>
    </xf>
    <xf numFmtId="9" fontId="10" fillId="3" borderId="0" xfId="0" applyNumberFormat="1" applyFont="1" applyFill="1" applyAlignment="1">
      <alignment horizontal="center" vertical="center" wrapText="1"/>
    </xf>
    <xf numFmtId="0" fontId="9" fillId="3" borderId="5" xfId="0" applyFont="1" applyFill="1" applyBorder="1" applyAlignment="1">
      <alignment horizontal="right" vertical="center"/>
    </xf>
    <xf numFmtId="49" fontId="9" fillId="3" borderId="5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0" fillId="0" borderId="0" xfId="0" applyFont="1"/>
    <xf numFmtId="8" fontId="1" fillId="3" borderId="0" xfId="0" applyNumberFormat="1" applyFont="1" applyFill="1" applyAlignment="1">
      <alignment horizontal="center"/>
    </xf>
    <xf numFmtId="8" fontId="0" fillId="3" borderId="0" xfId="0" applyNumberFormat="1" applyFill="1" applyAlignment="1">
      <alignment horizontal="left"/>
    </xf>
    <xf numFmtId="0" fontId="15" fillId="3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27" fillId="0" borderId="0" xfId="0" applyFont="1" applyAlignment="1">
      <alignment vertical="center"/>
    </xf>
    <xf numFmtId="44" fontId="1" fillId="3" borderId="0" xfId="0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9" fontId="19" fillId="3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0" borderId="18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9" fillId="0" borderId="22" xfId="0" applyFont="1" applyBorder="1" applyAlignment="1">
      <alignment horizontal="right" vertical="center"/>
    </xf>
    <xf numFmtId="0" fontId="17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29" fillId="3" borderId="0" xfId="0" applyFont="1" applyFill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8" fontId="24" fillId="0" borderId="1" xfId="0" applyNumberFormat="1" applyFont="1" applyBorder="1" applyAlignment="1">
      <alignment horizontal="center" vertical="center"/>
    </xf>
    <xf numFmtId="9" fontId="24" fillId="0" borderId="1" xfId="0" applyNumberFormat="1" applyFont="1" applyBorder="1" applyAlignment="1">
      <alignment horizontal="center" vertical="center"/>
    </xf>
    <xf numFmtId="8" fontId="24" fillId="0" borderId="1" xfId="0" applyNumberFormat="1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44" fontId="24" fillId="0" borderId="11" xfId="0" applyNumberFormat="1" applyFont="1" applyBorder="1" applyAlignment="1">
      <alignment vertical="center"/>
    </xf>
    <xf numFmtId="44" fontId="24" fillId="3" borderId="0" xfId="0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4" fillId="6" borderId="10" xfId="0" applyFont="1" applyFill="1" applyBorder="1" applyAlignment="1">
      <alignment horizontal="center" vertical="center"/>
    </xf>
    <xf numFmtId="0" fontId="24" fillId="6" borderId="26" xfId="0" applyFont="1" applyFill="1" applyBorder="1" applyAlignment="1">
      <alignment horizontal="center" vertical="center"/>
    </xf>
    <xf numFmtId="8" fontId="24" fillId="6" borderId="1" xfId="0" applyNumberFormat="1" applyFont="1" applyFill="1" applyBorder="1" applyAlignment="1">
      <alignment horizontal="center" vertical="center"/>
    </xf>
    <xf numFmtId="9" fontId="24" fillId="6" borderId="1" xfId="0" applyNumberFormat="1" applyFont="1" applyFill="1" applyBorder="1" applyAlignment="1">
      <alignment horizontal="center" vertical="center"/>
    </xf>
    <xf numFmtId="8" fontId="24" fillId="6" borderId="1" xfId="0" applyNumberFormat="1" applyFont="1" applyFill="1" applyBorder="1" applyAlignment="1">
      <alignment vertical="center"/>
    </xf>
    <xf numFmtId="0" fontId="24" fillId="6" borderId="1" xfId="0" applyFont="1" applyFill="1" applyBorder="1" applyAlignment="1">
      <alignment horizontal="center" vertical="center"/>
    </xf>
    <xf numFmtId="3" fontId="24" fillId="6" borderId="1" xfId="0" applyNumberFormat="1" applyFont="1" applyFill="1" applyBorder="1" applyAlignment="1">
      <alignment horizontal="center" vertical="center"/>
    </xf>
    <xf numFmtId="1" fontId="24" fillId="6" borderId="1" xfId="0" applyNumberFormat="1" applyFont="1" applyFill="1" applyBorder="1" applyAlignment="1">
      <alignment horizontal="center" vertical="center"/>
    </xf>
    <xf numFmtId="44" fontId="24" fillId="6" borderId="11" xfId="0" applyNumberFormat="1" applyFont="1" applyFill="1" applyBorder="1" applyAlignment="1">
      <alignment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3" fillId="6" borderId="10" xfId="0" applyFont="1" applyFill="1" applyBorder="1" applyAlignment="1">
      <alignment horizontal="center" vertical="center"/>
    </xf>
    <xf numFmtId="0" fontId="23" fillId="6" borderId="26" xfId="0" applyFont="1" applyFill="1" applyBorder="1" applyAlignment="1">
      <alignment horizontal="center" vertical="center"/>
    </xf>
    <xf numFmtId="8" fontId="32" fillId="6" borderId="1" xfId="0" applyNumberFormat="1" applyFont="1" applyFill="1" applyBorder="1" applyAlignment="1">
      <alignment horizontal="center" vertical="center"/>
    </xf>
    <xf numFmtId="8" fontId="32" fillId="6" borderId="1" xfId="0" applyNumberFormat="1" applyFont="1" applyFill="1" applyBorder="1" applyAlignment="1">
      <alignment horizontal="right" vertical="center"/>
    </xf>
    <xf numFmtId="9" fontId="23" fillId="6" borderId="1" xfId="0" applyNumberFormat="1" applyFont="1" applyFill="1" applyBorder="1" applyAlignment="1">
      <alignment horizontal="center" vertical="center"/>
    </xf>
    <xf numFmtId="3" fontId="23" fillId="6" borderId="1" xfId="0" applyNumberFormat="1" applyFont="1" applyFill="1" applyBorder="1" applyAlignment="1">
      <alignment horizontal="center" vertical="center"/>
    </xf>
    <xf numFmtId="8" fontId="23" fillId="6" borderId="1" xfId="0" applyNumberFormat="1" applyFont="1" applyFill="1" applyBorder="1" applyAlignment="1">
      <alignment vertical="center"/>
    </xf>
    <xf numFmtId="8" fontId="23" fillId="6" borderId="1" xfId="0" applyNumberFormat="1" applyFont="1" applyFill="1" applyBorder="1" applyAlignment="1">
      <alignment horizontal="center" vertical="center"/>
    </xf>
    <xf numFmtId="44" fontId="23" fillId="6" borderId="11" xfId="0" applyNumberFormat="1" applyFont="1" applyFill="1" applyBorder="1" applyAlignment="1">
      <alignment vertical="center"/>
    </xf>
    <xf numFmtId="44" fontId="23" fillId="3" borderId="0" xfId="0" applyNumberFormat="1" applyFont="1" applyFill="1" applyAlignment="1">
      <alignment vertical="center"/>
    </xf>
    <xf numFmtId="8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8" fontId="31" fillId="0" borderId="1" xfId="0" applyNumberFormat="1" applyFont="1" applyBorder="1" applyAlignment="1">
      <alignment horizontal="center" vertical="center"/>
    </xf>
    <xf numFmtId="8" fontId="31" fillId="0" borderId="1" xfId="0" applyNumberFormat="1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9" fontId="24" fillId="0" borderId="13" xfId="0" applyNumberFormat="1" applyFont="1" applyBorder="1" applyAlignment="1">
      <alignment horizontal="center" vertical="center"/>
    </xf>
    <xf numFmtId="8" fontId="24" fillId="0" borderId="13" xfId="0" applyNumberFormat="1" applyFont="1" applyBorder="1" applyAlignment="1">
      <alignment vertical="center"/>
    </xf>
    <xf numFmtId="3" fontId="31" fillId="0" borderId="13" xfId="0" applyNumberFormat="1" applyFont="1" applyBorder="1" applyAlignment="1">
      <alignment horizontal="center" vertical="center"/>
    </xf>
    <xf numFmtId="8" fontId="24" fillId="0" borderId="13" xfId="0" applyNumberFormat="1" applyFont="1" applyBorder="1" applyAlignment="1">
      <alignment horizontal="center" vertical="center"/>
    </xf>
    <xf numFmtId="1" fontId="24" fillId="0" borderId="13" xfId="0" applyNumberFormat="1" applyFont="1" applyBorder="1" applyAlignment="1">
      <alignment horizontal="center" vertical="center"/>
    </xf>
    <xf numFmtId="44" fontId="24" fillId="0" borderId="14" xfId="0" applyNumberFormat="1" applyFont="1" applyBorder="1" applyAlignment="1">
      <alignment vertical="center"/>
    </xf>
    <xf numFmtId="0" fontId="24" fillId="3" borderId="5" xfId="0" applyFont="1" applyFill="1" applyBorder="1" applyAlignment="1">
      <alignment horizontal="center" vertical="center" textRotation="15"/>
    </xf>
    <xf numFmtId="0" fontId="24" fillId="3" borderId="5" xfId="0" applyFont="1" applyFill="1" applyBorder="1" applyAlignment="1">
      <alignment horizontal="center" vertical="center"/>
    </xf>
    <xf numFmtId="9" fontId="24" fillId="3" borderId="0" xfId="0" applyNumberFormat="1" applyFont="1" applyFill="1" applyAlignment="1">
      <alignment horizontal="center" vertical="center"/>
    </xf>
    <xf numFmtId="0" fontId="24" fillId="3" borderId="0" xfId="0" applyFont="1" applyFill="1" applyAlignment="1">
      <alignment horizontal="left" vertical="center"/>
    </xf>
    <xf numFmtId="8" fontId="24" fillId="3" borderId="0" xfId="0" applyNumberFormat="1" applyFont="1" applyFill="1" applyAlignment="1">
      <alignment vertical="center"/>
    </xf>
    <xf numFmtId="0" fontId="24" fillId="3" borderId="0" xfId="0" applyFont="1" applyFill="1" applyAlignment="1">
      <alignment vertical="center"/>
    </xf>
    <xf numFmtId="3" fontId="31" fillId="3" borderId="0" xfId="0" applyNumberFormat="1" applyFont="1" applyFill="1" applyAlignment="1">
      <alignment horizontal="center" vertical="center"/>
    </xf>
    <xf numFmtId="8" fontId="32" fillId="3" borderId="19" xfId="0" applyNumberFormat="1" applyFont="1" applyFill="1" applyBorder="1" applyAlignment="1">
      <alignment vertical="center"/>
    </xf>
    <xf numFmtId="8" fontId="32" fillId="3" borderId="6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3" fontId="5" fillId="3" borderId="0" xfId="0" applyNumberFormat="1" applyFont="1" applyFill="1" applyAlignment="1">
      <alignment horizontal="center" vertical="center"/>
    </xf>
    <xf numFmtId="8" fontId="22" fillId="3" borderId="0" xfId="0" applyNumberFormat="1" applyFont="1" applyFill="1" applyAlignment="1">
      <alignment vertical="center"/>
    </xf>
    <xf numFmtId="8" fontId="25" fillId="3" borderId="0" xfId="0" applyNumberFormat="1" applyFont="1" applyFill="1" applyAlignment="1">
      <alignment horizontal="center" vertical="center"/>
    </xf>
    <xf numFmtId="9" fontId="0" fillId="3" borderId="0" xfId="0" applyNumberFormat="1" applyFill="1" applyAlignment="1">
      <alignment vertical="center"/>
    </xf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3" fontId="24" fillId="3" borderId="0" xfId="0" applyNumberFormat="1" applyFont="1" applyFill="1" applyAlignment="1">
      <alignment horizontal="center" vertical="center"/>
    </xf>
    <xf numFmtId="3" fontId="24" fillId="3" borderId="0" xfId="0" applyNumberFormat="1" applyFont="1" applyFill="1" applyAlignment="1">
      <alignment horizontal="right" vertical="center"/>
    </xf>
    <xf numFmtId="38" fontId="24" fillId="3" borderId="0" xfId="0" applyNumberFormat="1" applyFont="1" applyFill="1" applyAlignment="1">
      <alignment horizontal="center" vertical="center"/>
    </xf>
    <xf numFmtId="44" fontId="23" fillId="2" borderId="3" xfId="0" applyNumberFormat="1" applyFont="1" applyFill="1" applyBorder="1" applyAlignment="1">
      <alignment vertical="center"/>
    </xf>
    <xf numFmtId="0" fontId="29" fillId="3" borderId="6" xfId="0" applyFont="1" applyFill="1" applyBorder="1" applyAlignment="1">
      <alignment horizontal="right" vertical="center"/>
    </xf>
    <xf numFmtId="0" fontId="0" fillId="2" borderId="4" xfId="0" applyFill="1" applyBorder="1" applyAlignment="1">
      <alignment vertical="center"/>
    </xf>
    <xf numFmtId="8" fontId="32" fillId="3" borderId="5" xfId="0" applyNumberFormat="1" applyFont="1" applyFill="1" applyBorder="1" applyAlignment="1">
      <alignment vertical="center"/>
    </xf>
    <xf numFmtId="8" fontId="32" fillId="3" borderId="5" xfId="0" applyNumberFormat="1" applyFont="1" applyFill="1" applyBorder="1" applyAlignment="1">
      <alignment horizontal="center" vertical="center"/>
    </xf>
    <xf numFmtId="3" fontId="32" fillId="3" borderId="5" xfId="0" applyNumberFormat="1" applyFont="1" applyFill="1" applyBorder="1" applyAlignment="1">
      <alignment horizontal="center" vertical="center"/>
    </xf>
    <xf numFmtId="44" fontId="23" fillId="3" borderId="5" xfId="0" applyNumberFormat="1" applyFont="1" applyFill="1" applyBorder="1" applyAlignment="1">
      <alignment vertical="center"/>
    </xf>
    <xf numFmtId="3" fontId="32" fillId="7" borderId="1" xfId="0" applyNumberFormat="1" applyFont="1" applyFill="1" applyBorder="1" applyAlignment="1">
      <alignment horizontal="center" vertical="center"/>
    </xf>
    <xf numFmtId="44" fontId="23" fillId="7" borderId="1" xfId="0" applyNumberFormat="1" applyFont="1" applyFill="1" applyBorder="1" applyAlignment="1">
      <alignment vertical="center"/>
    </xf>
    <xf numFmtId="0" fontId="23" fillId="3" borderId="39" xfId="0" applyFont="1" applyFill="1" applyBorder="1" applyAlignment="1">
      <alignment vertical="center"/>
    </xf>
    <xf numFmtId="38" fontId="23" fillId="2" borderId="26" xfId="0" applyNumberFormat="1" applyFont="1" applyFill="1" applyBorder="1" applyAlignment="1">
      <alignment horizontal="center" vertical="center"/>
    </xf>
    <xf numFmtId="3" fontId="23" fillId="3" borderId="6" xfId="0" applyNumberFormat="1" applyFont="1" applyFill="1" applyBorder="1" applyAlignment="1">
      <alignment horizontal="center" vertical="center"/>
    </xf>
    <xf numFmtId="9" fontId="23" fillId="3" borderId="6" xfId="0" applyNumberFormat="1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/>
    </xf>
    <xf numFmtId="0" fontId="23" fillId="3" borderId="6" xfId="0" applyFont="1" applyFill="1" applyBorder="1" applyAlignment="1">
      <alignment horizontal="center" vertical="center"/>
    </xf>
    <xf numFmtId="44" fontId="23" fillId="3" borderId="6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/>
    </xf>
    <xf numFmtId="9" fontId="23" fillId="2" borderId="8" xfId="0" applyNumberFormat="1" applyFont="1" applyFill="1" applyBorder="1" applyAlignment="1">
      <alignment horizontal="center" vertical="center" wrapText="1"/>
    </xf>
    <xf numFmtId="3" fontId="23" fillId="2" borderId="8" xfId="0" applyNumberFormat="1" applyFont="1" applyFill="1" applyBorder="1" applyAlignment="1">
      <alignment horizontal="center" vertical="center"/>
    </xf>
    <xf numFmtId="3" fontId="23" fillId="2" borderId="8" xfId="0" applyNumberFormat="1" applyFont="1" applyFill="1" applyBorder="1" applyAlignment="1">
      <alignment horizontal="center" vertical="center" wrapText="1"/>
    </xf>
    <xf numFmtId="44" fontId="23" fillId="2" borderId="9" xfId="0" applyNumberFormat="1" applyFont="1" applyFill="1" applyBorder="1" applyAlignment="1">
      <alignment horizontal="center" vertical="center"/>
    </xf>
    <xf numFmtId="44" fontId="23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3" fontId="24" fillId="0" borderId="15" xfId="0" applyNumberFormat="1" applyFont="1" applyBorder="1" applyAlignment="1">
      <alignment horizontal="center" vertical="center"/>
    </xf>
    <xf numFmtId="8" fontId="24" fillId="0" borderId="15" xfId="0" applyNumberFormat="1" applyFont="1" applyBorder="1" applyAlignment="1">
      <alignment vertical="center"/>
    </xf>
    <xf numFmtId="8" fontId="24" fillId="0" borderId="15" xfId="0" applyNumberFormat="1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6" borderId="21" xfId="0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/>
    </xf>
    <xf numFmtId="8" fontId="24" fillId="6" borderId="15" xfId="0" applyNumberFormat="1" applyFont="1" applyFill="1" applyBorder="1" applyAlignment="1">
      <alignment horizontal="center" vertical="center"/>
    </xf>
    <xf numFmtId="3" fontId="24" fillId="6" borderId="15" xfId="0" applyNumberFormat="1" applyFont="1" applyFill="1" applyBorder="1" applyAlignment="1">
      <alignment horizontal="center" vertical="center"/>
    </xf>
    <xf numFmtId="8" fontId="24" fillId="6" borderId="15" xfId="0" applyNumberFormat="1" applyFont="1" applyFill="1" applyBorder="1" applyAlignment="1">
      <alignment vertical="center"/>
    </xf>
    <xf numFmtId="0" fontId="24" fillId="6" borderId="12" xfId="0" applyFont="1" applyFill="1" applyBorder="1" applyAlignment="1">
      <alignment horizontal="center" vertical="center"/>
    </xf>
    <xf numFmtId="0" fontId="24" fillId="6" borderId="22" xfId="0" applyFont="1" applyFill="1" applyBorder="1" applyAlignment="1">
      <alignment horizontal="center" vertical="center"/>
    </xf>
    <xf numFmtId="8" fontId="24" fillId="6" borderId="13" xfId="0" applyNumberFormat="1" applyFont="1" applyFill="1" applyBorder="1" applyAlignment="1">
      <alignment horizontal="center" vertical="center"/>
    </xf>
    <xf numFmtId="3" fontId="24" fillId="6" borderId="13" xfId="0" applyNumberFormat="1" applyFont="1" applyFill="1" applyBorder="1" applyAlignment="1">
      <alignment horizontal="center" vertical="center"/>
    </xf>
    <xf numFmtId="8" fontId="24" fillId="6" borderId="13" xfId="0" applyNumberFormat="1" applyFont="1" applyFill="1" applyBorder="1" applyAlignment="1">
      <alignment vertical="center"/>
    </xf>
    <xf numFmtId="44" fontId="24" fillId="6" borderId="14" xfId="0" applyNumberFormat="1" applyFont="1" applyFill="1" applyBorder="1" applyAlignment="1">
      <alignment vertical="center"/>
    </xf>
    <xf numFmtId="44" fontId="24" fillId="6" borderId="29" xfId="0" applyNumberFormat="1" applyFont="1" applyFill="1" applyBorder="1" applyAlignment="1">
      <alignment vertical="center"/>
    </xf>
    <xf numFmtId="0" fontId="24" fillId="6" borderId="13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 vertical="center" textRotation="15"/>
    </xf>
    <xf numFmtId="0" fontId="19" fillId="3" borderId="0" xfId="0" applyFont="1" applyFill="1" applyAlignment="1">
      <alignment wrapText="1"/>
    </xf>
    <xf numFmtId="0" fontId="20" fillId="3" borderId="0" xfId="0" applyFont="1" applyFill="1"/>
    <xf numFmtId="0" fontId="0" fillId="3" borderId="6" xfId="0" applyFill="1" applyBorder="1"/>
    <xf numFmtId="3" fontId="0" fillId="3" borderId="6" xfId="0" applyNumberFormat="1" applyFill="1" applyBorder="1" applyAlignment="1">
      <alignment horizontal="center"/>
    </xf>
    <xf numFmtId="44" fontId="0" fillId="3" borderId="6" xfId="0" applyNumberFormat="1" applyFill="1" applyBorder="1"/>
    <xf numFmtId="0" fontId="21" fillId="4" borderId="2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21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9" fontId="1" fillId="3" borderId="6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44" fontId="1" fillId="3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3" borderId="0" xfId="0" applyNumberFormat="1" applyFont="1" applyFill="1" applyAlignment="1">
      <alignment horizontal="center" vertical="center"/>
    </xf>
    <xf numFmtId="9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4" fontId="1" fillId="3" borderId="0" xfId="0" applyNumberFormat="1" applyFont="1" applyFill="1" applyAlignment="1">
      <alignment horizontal="center" vertical="center"/>
    </xf>
    <xf numFmtId="0" fontId="14" fillId="3" borderId="5" xfId="0" applyFont="1" applyFill="1" applyBorder="1" applyAlignment="1">
      <alignment horizontal="left" vertical="center"/>
    </xf>
    <xf numFmtId="0" fontId="2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left" vertical="center"/>
    </xf>
    <xf numFmtId="0" fontId="23" fillId="2" borderId="41" xfId="0" applyFont="1" applyFill="1" applyBorder="1" applyAlignment="1">
      <alignment horizontal="center" vertical="center"/>
    </xf>
    <xf numFmtId="0" fontId="23" fillId="2" borderId="42" xfId="0" applyFont="1" applyFill="1" applyBorder="1" applyAlignment="1">
      <alignment horizontal="center" vertical="center" wrapText="1"/>
    </xf>
    <xf numFmtId="0" fontId="23" fillId="2" borderId="43" xfId="0" applyFont="1" applyFill="1" applyBorder="1" applyAlignment="1">
      <alignment horizontal="center" vertical="center"/>
    </xf>
    <xf numFmtId="3" fontId="23" fillId="2" borderId="43" xfId="0" applyNumberFormat="1" applyFont="1" applyFill="1" applyBorder="1" applyAlignment="1">
      <alignment horizontal="center" vertical="center"/>
    </xf>
    <xf numFmtId="3" fontId="23" fillId="2" borderId="43" xfId="0" applyNumberFormat="1" applyFont="1" applyFill="1" applyBorder="1" applyAlignment="1">
      <alignment horizontal="center" vertical="center" wrapText="1"/>
    </xf>
    <xf numFmtId="44" fontId="23" fillId="2" borderId="44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 wrapText="1"/>
    </xf>
    <xf numFmtId="3" fontId="23" fillId="3" borderId="0" xfId="0" applyNumberFormat="1" applyFont="1" applyFill="1" applyAlignment="1">
      <alignment horizontal="center" vertical="center"/>
    </xf>
    <xf numFmtId="3" fontId="23" fillId="3" borderId="0" xfId="0" applyNumberFormat="1" applyFont="1" applyFill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3" fontId="24" fillId="0" borderId="8" xfId="0" applyNumberFormat="1" applyFont="1" applyBorder="1" applyAlignment="1">
      <alignment horizontal="center" vertical="center"/>
    </xf>
    <xf numFmtId="8" fontId="24" fillId="0" borderId="8" xfId="0" applyNumberFormat="1" applyFont="1" applyBorder="1" applyAlignment="1">
      <alignment vertical="center"/>
    </xf>
    <xf numFmtId="8" fontId="24" fillId="0" borderId="8" xfId="0" applyNumberFormat="1" applyFont="1" applyBorder="1" applyAlignment="1">
      <alignment horizontal="center" vertical="center"/>
    </xf>
    <xf numFmtId="44" fontId="24" fillId="0" borderId="9" xfId="0" applyNumberFormat="1" applyFont="1" applyBorder="1" applyAlignment="1">
      <alignment vertical="center"/>
    </xf>
    <xf numFmtId="0" fontId="24" fillId="0" borderId="17" xfId="0" applyFont="1" applyBorder="1" applyAlignment="1">
      <alignment horizontal="center" vertical="center"/>
    </xf>
    <xf numFmtId="8" fontId="14" fillId="4" borderId="0" xfId="0" applyNumberFormat="1" applyFont="1" applyFill="1" applyAlignment="1">
      <alignment horizontal="left" vertical="center"/>
    </xf>
    <xf numFmtId="8" fontId="24" fillId="3" borderId="0" xfId="0" applyNumberFormat="1" applyFont="1" applyFill="1" applyAlignment="1">
      <alignment horizontal="center" vertical="center"/>
    </xf>
    <xf numFmtId="8" fontId="24" fillId="3" borderId="38" xfId="0" applyNumberFormat="1" applyFont="1" applyFill="1" applyBorder="1" applyAlignment="1">
      <alignment vertical="center"/>
    </xf>
    <xf numFmtId="0" fontId="24" fillId="6" borderId="7" xfId="0" applyFont="1" applyFill="1" applyBorder="1" applyAlignment="1">
      <alignment horizontal="center" vertical="center"/>
    </xf>
    <xf numFmtId="0" fontId="24" fillId="6" borderId="17" xfId="0" applyFont="1" applyFill="1" applyBorder="1" applyAlignment="1">
      <alignment horizontal="center" vertical="center"/>
    </xf>
    <xf numFmtId="3" fontId="24" fillId="6" borderId="8" xfId="0" applyNumberFormat="1" applyFont="1" applyFill="1" applyBorder="1" applyAlignment="1">
      <alignment horizontal="center" vertical="center"/>
    </xf>
    <xf numFmtId="8" fontId="24" fillId="6" borderId="8" xfId="0" applyNumberFormat="1" applyFont="1" applyFill="1" applyBorder="1" applyAlignment="1">
      <alignment vertical="center"/>
    </xf>
    <xf numFmtId="8" fontId="24" fillId="6" borderId="8" xfId="0" applyNumberFormat="1" applyFont="1" applyFill="1" applyBorder="1" applyAlignment="1">
      <alignment horizontal="center" vertical="center"/>
    </xf>
    <xf numFmtId="44" fontId="24" fillId="6" borderId="9" xfId="0" applyNumberFormat="1" applyFont="1" applyFill="1" applyBorder="1" applyAlignment="1">
      <alignment vertical="center"/>
    </xf>
    <xf numFmtId="8" fontId="32" fillId="3" borderId="2" xfId="0" applyNumberFormat="1" applyFont="1" applyFill="1" applyBorder="1" applyAlignment="1">
      <alignment vertical="center"/>
    </xf>
    <xf numFmtId="8" fontId="32" fillId="3" borderId="4" xfId="0" applyNumberFormat="1" applyFont="1" applyFill="1" applyBorder="1" applyAlignment="1">
      <alignment horizontal="center" vertical="center"/>
    </xf>
    <xf numFmtId="3" fontId="32" fillId="3" borderId="4" xfId="0" applyNumberFormat="1" applyFont="1" applyFill="1" applyBorder="1" applyAlignment="1">
      <alignment horizontal="center" vertical="center"/>
    </xf>
    <xf numFmtId="44" fontId="23" fillId="3" borderId="3" xfId="0" applyNumberFormat="1" applyFont="1" applyFill="1" applyBorder="1" applyAlignment="1">
      <alignment vertical="center"/>
    </xf>
    <xf numFmtId="3" fontId="23" fillId="7" borderId="1" xfId="0" applyNumberFormat="1" applyFont="1" applyFill="1" applyBorder="1" applyAlignment="1">
      <alignment horizontal="center" vertical="center"/>
    </xf>
    <xf numFmtId="3" fontId="24" fillId="0" borderId="13" xfId="0" applyNumberFormat="1" applyFont="1" applyBorder="1" applyAlignment="1">
      <alignment horizontal="center" vertical="center"/>
    </xf>
    <xf numFmtId="8" fontId="23" fillId="0" borderId="13" xfId="0" applyNumberFormat="1" applyFont="1" applyBorder="1" applyAlignment="1">
      <alignment horizontal="center" vertical="center"/>
    </xf>
    <xf numFmtId="8" fontId="31" fillId="0" borderId="8" xfId="0" applyNumberFormat="1" applyFont="1" applyBorder="1" applyAlignment="1">
      <alignment horizontal="center" vertical="center"/>
    </xf>
    <xf numFmtId="3" fontId="31" fillId="0" borderId="8" xfId="0" applyNumberFormat="1" applyFont="1" applyBorder="1" applyAlignment="1">
      <alignment horizontal="center" vertical="center"/>
    </xf>
    <xf numFmtId="0" fontId="21" fillId="3" borderId="6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21" fillId="3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8" fontId="31" fillId="0" borderId="1" xfId="0" applyNumberFormat="1" applyFont="1" applyBorder="1" applyAlignment="1">
      <alignment horizontal="center" vertical="center" wrapText="1"/>
    </xf>
    <xf numFmtId="8" fontId="32" fillId="0" borderId="13" xfId="0" applyNumberFormat="1" applyFont="1" applyBorder="1" applyAlignment="1">
      <alignment horizontal="center" vertical="center" wrapText="1"/>
    </xf>
    <xf numFmtId="44" fontId="23" fillId="3" borderId="4" xfId="0" applyNumberFormat="1" applyFont="1" applyFill="1" applyBorder="1" applyAlignment="1">
      <alignment vertical="center"/>
    </xf>
    <xf numFmtId="8" fontId="24" fillId="6" borderId="13" xfId="0" applyNumberFormat="1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0" fillId="0" borderId="0" xfId="0"/>
    <xf numFmtId="0" fontId="28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8" fontId="24" fillId="0" borderId="13" xfId="0" applyNumberFormat="1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1" fillId="5" borderId="0" xfId="0" applyFont="1" applyFill="1" applyAlignment="1">
      <alignment horizontal="center" vertical="center" wrapText="1"/>
    </xf>
    <xf numFmtId="0" fontId="23" fillId="2" borderId="2" xfId="0" applyFont="1" applyFill="1" applyBorder="1" applyAlignment="1">
      <alignment horizontal="right" vertical="center"/>
    </xf>
    <xf numFmtId="0" fontId="24" fillId="2" borderId="4" xfId="0" applyFont="1" applyFill="1" applyBorder="1" applyAlignment="1">
      <alignment horizontal="right" vertical="center"/>
    </xf>
    <xf numFmtId="0" fontId="29" fillId="0" borderId="6" xfId="0" applyFont="1" applyBorder="1" applyAlignment="1">
      <alignment horizontal="center" vertical="center" wrapText="1"/>
    </xf>
    <xf numFmtId="8" fontId="24" fillId="0" borderId="1" xfId="0" applyNumberFormat="1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6" fillId="3" borderId="0" xfId="0" applyFont="1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3" fontId="23" fillId="2" borderId="25" xfId="0" applyNumberFormat="1" applyFont="1" applyFill="1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8" fontId="32" fillId="7" borderId="25" xfId="0" applyNumberFormat="1" applyFont="1" applyFill="1" applyBorder="1" applyAlignment="1">
      <alignment horizontal="right" vertical="center"/>
    </xf>
    <xf numFmtId="0" fontId="23" fillId="7" borderId="40" xfId="0" applyFont="1" applyFill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9" fillId="3" borderId="36" xfId="0" applyFont="1" applyFill="1" applyBorder="1" applyAlignment="1">
      <alignment horizontal="right" vertical="center"/>
    </xf>
    <xf numFmtId="0" fontId="0" fillId="3" borderId="37" xfId="0" applyFill="1" applyBorder="1" applyAlignment="1">
      <alignment horizontal="right" vertical="center"/>
    </xf>
    <xf numFmtId="8" fontId="31" fillId="0" borderId="15" xfId="0" applyNumberFormat="1" applyFont="1" applyBorder="1" applyAlignment="1">
      <alignment horizontal="center" vertical="center" textRotation="10"/>
    </xf>
    <xf numFmtId="8" fontId="31" fillId="0" borderId="20" xfId="0" applyNumberFormat="1" applyFont="1" applyBorder="1" applyAlignment="1">
      <alignment horizontal="center" vertical="center" textRotation="10"/>
    </xf>
    <xf numFmtId="8" fontId="24" fillId="0" borderId="1" xfId="0" applyNumberFormat="1" applyFont="1" applyBorder="1" applyAlignment="1">
      <alignment horizontal="center" vertical="center" textRotation="13"/>
    </xf>
    <xf numFmtId="0" fontId="24" fillId="0" borderId="13" xfId="0" applyFont="1" applyBorder="1" applyAlignment="1">
      <alignment horizontal="center" vertical="center" textRotation="13"/>
    </xf>
    <xf numFmtId="8" fontId="24" fillId="0" borderId="1" xfId="0" applyNumberFormat="1" applyFont="1" applyBorder="1" applyAlignment="1">
      <alignment horizontal="center" vertical="center"/>
    </xf>
    <xf numFmtId="8" fontId="24" fillId="0" borderId="1" xfId="0" applyNumberFormat="1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8" fontId="29" fillId="6" borderId="1" xfId="0" applyNumberFormat="1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8" fontId="24" fillId="6" borderId="1" xfId="0" applyNumberFormat="1" applyFont="1" applyFill="1" applyBorder="1" applyAlignment="1">
      <alignment horizontal="center" vertical="center" textRotation="13"/>
    </xf>
    <xf numFmtId="0" fontId="24" fillId="6" borderId="1" xfId="0" applyFont="1" applyFill="1" applyBorder="1" applyAlignment="1">
      <alignment horizontal="center" vertical="center" textRotation="13"/>
    </xf>
    <xf numFmtId="0" fontId="9" fillId="3" borderId="34" xfId="0" applyFont="1" applyFill="1" applyBorder="1" applyAlignment="1">
      <alignment horizontal="right" vertical="center"/>
    </xf>
    <xf numFmtId="0" fontId="0" fillId="3" borderId="35" xfId="0" applyFill="1" applyBorder="1" applyAlignment="1">
      <alignment horizontal="right" vertical="center"/>
    </xf>
    <xf numFmtId="0" fontId="17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164" fontId="1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9" fontId="0" fillId="3" borderId="0" xfId="0" applyNumberFormat="1" applyFill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center" vertical="center" wrapText="1"/>
    </xf>
    <xf numFmtId="165" fontId="9" fillId="0" borderId="9" xfId="0" applyNumberFormat="1" applyFont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right" vertical="center"/>
    </xf>
    <xf numFmtId="0" fontId="0" fillId="3" borderId="33" xfId="0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9" fontId="33" fillId="3" borderId="0" xfId="0" applyNumberFormat="1" applyFont="1" applyFill="1" applyAlignment="1">
      <alignment horizontal="center" vertical="center" wrapText="1"/>
    </xf>
    <xf numFmtId="0" fontId="33" fillId="0" borderId="0" xfId="0" applyFont="1" applyAlignment="1">
      <alignment wrapText="1"/>
    </xf>
    <xf numFmtId="8" fontId="24" fillId="6" borderId="1" xfId="0" applyNumberFormat="1" applyFont="1" applyFill="1" applyBorder="1" applyAlignment="1">
      <alignment vertical="center"/>
    </xf>
    <xf numFmtId="0" fontId="24" fillId="6" borderId="1" xfId="0" applyFont="1" applyFill="1" applyBorder="1" applyAlignment="1">
      <alignment vertical="center"/>
    </xf>
    <xf numFmtId="0" fontId="23" fillId="2" borderId="45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8" fontId="24" fillId="6" borderId="13" xfId="0" applyNumberFormat="1" applyFont="1" applyFill="1" applyBorder="1" applyAlignment="1">
      <alignment vertical="center"/>
    </xf>
    <xf numFmtId="0" fontId="24" fillId="6" borderId="13" xfId="0" applyFont="1" applyFill="1" applyBorder="1" applyAlignment="1">
      <alignment vertical="center"/>
    </xf>
    <xf numFmtId="8" fontId="24" fillId="0" borderId="13" xfId="0" applyNumberFormat="1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8" fontId="24" fillId="3" borderId="0" xfId="0" applyNumberFormat="1" applyFont="1" applyFill="1" applyAlignment="1">
      <alignment vertical="center"/>
    </xf>
    <xf numFmtId="0" fontId="24" fillId="3" borderId="0" xfId="0" applyFont="1" applyFill="1" applyAlignment="1">
      <alignment vertical="center"/>
    </xf>
    <xf numFmtId="8" fontId="24" fillId="0" borderId="8" xfId="0" applyNumberFormat="1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3" fillId="2" borderId="43" xfId="0" applyFont="1" applyFill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8" fontId="24" fillId="6" borderId="15" xfId="0" applyNumberFormat="1" applyFont="1" applyFill="1" applyBorder="1" applyAlignment="1">
      <alignment horizontal="center" vertical="center" textRotation="25"/>
    </xf>
    <xf numFmtId="0" fontId="24" fillId="6" borderId="27" xfId="0" applyFont="1" applyFill="1" applyBorder="1" applyAlignment="1">
      <alignment horizontal="center" vertical="center" textRotation="25"/>
    </xf>
    <xf numFmtId="0" fontId="24" fillId="6" borderId="28" xfId="0" applyFont="1" applyFill="1" applyBorder="1" applyAlignment="1">
      <alignment horizontal="center" vertical="center" textRotation="25"/>
    </xf>
    <xf numFmtId="8" fontId="24" fillId="6" borderId="23" xfId="0" applyNumberFormat="1" applyFont="1" applyFill="1" applyBorder="1" applyAlignment="1">
      <alignment vertical="center"/>
    </xf>
    <xf numFmtId="0" fontId="24" fillId="6" borderId="24" xfId="0" applyFont="1" applyFill="1" applyBorder="1" applyAlignment="1">
      <alignment vertical="center"/>
    </xf>
    <xf numFmtId="0" fontId="24" fillId="6" borderId="22" xfId="0" applyFont="1" applyFill="1" applyBorder="1" applyAlignment="1">
      <alignment vertical="center"/>
    </xf>
    <xf numFmtId="0" fontId="24" fillId="6" borderId="16" xfId="0" applyFont="1" applyFill="1" applyBorder="1" applyAlignment="1">
      <alignment horizontal="center" vertical="center"/>
    </xf>
    <xf numFmtId="0" fontId="24" fillId="6" borderId="18" xfId="0" applyFont="1" applyFill="1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</dxf>
    <dxf>
      <font>
        <color rgb="FFFFFF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CCFF"/>
      <color rgb="FFFF6699"/>
      <color rgb="FF0000FF"/>
      <color rgb="FF99FF99"/>
      <color rgb="FFFF3399"/>
      <color rgb="FFFF9900"/>
      <color rgb="FF66FF66"/>
      <color rgb="FF99CC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62299</xdr:colOff>
      <xdr:row>36</xdr:row>
      <xdr:rowOff>49838</xdr:rowOff>
    </xdr:from>
    <xdr:to>
      <xdr:col>3</xdr:col>
      <xdr:colOff>1433899</xdr:colOff>
      <xdr:row>39</xdr:row>
      <xdr:rowOff>349875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903F68-4492-46AD-AB44-DB14018DD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737" y="10527338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229365</xdr:colOff>
      <xdr:row>0</xdr:row>
      <xdr:rowOff>35718</xdr:rowOff>
    </xdr:from>
    <xdr:to>
      <xdr:col>14</xdr:col>
      <xdr:colOff>788158</xdr:colOff>
      <xdr:row>8</xdr:row>
      <xdr:rowOff>130969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229B021-3430-45FD-B3A9-4AA0D07F2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9365" y="35718"/>
          <a:ext cx="10869606" cy="19645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1491383</xdr:colOff>
      <xdr:row>36</xdr:row>
      <xdr:rowOff>36230</xdr:rowOff>
    </xdr:from>
    <xdr:to>
      <xdr:col>7</xdr:col>
      <xdr:colOff>297657</xdr:colOff>
      <xdr:row>37</xdr:row>
      <xdr:rowOff>87728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66D0D69A-B04C-43AD-8778-8141196E39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r="5044" b="2918"/>
        <a:stretch/>
      </xdr:blipFill>
      <xdr:spPr bwMode="auto">
        <a:xfrm>
          <a:off x="2324821" y="10513730"/>
          <a:ext cx="2509118" cy="4086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761932</xdr:colOff>
      <xdr:row>0</xdr:row>
      <xdr:rowOff>83344</xdr:rowOff>
    </xdr:from>
    <xdr:to>
      <xdr:col>12</xdr:col>
      <xdr:colOff>565653</xdr:colOff>
      <xdr:row>8</xdr:row>
      <xdr:rowOff>47191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62ECDB4-60F0-43E0-8F0A-899129DC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54901" y="83344"/>
          <a:ext cx="7638033" cy="18331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773839</xdr:colOff>
      <xdr:row>0</xdr:row>
      <xdr:rowOff>47625</xdr:rowOff>
    </xdr:from>
    <xdr:to>
      <xdr:col>13</xdr:col>
      <xdr:colOff>6060</xdr:colOff>
      <xdr:row>8</xdr:row>
      <xdr:rowOff>11472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79A788-9CB9-4B82-97C4-5819CCA6A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02514" y="47625"/>
          <a:ext cx="7642796" cy="181169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6AB2-5778-4DC0-9CFC-19DF93998142}">
  <sheetPr>
    <pageSetUpPr fitToPage="1"/>
  </sheetPr>
  <dimension ref="A1:S48"/>
  <sheetViews>
    <sheetView tabSelected="1" zoomScale="80" zoomScaleNormal="80" zoomScaleSheetLayoutView="70" workbookViewId="0">
      <pane xSplit="4" topLeftCell="E1" activePane="topRight" state="frozen"/>
      <selection activeCell="A15" sqref="A15"/>
      <selection pane="topRight" activeCell="K23" sqref="K23"/>
    </sheetView>
  </sheetViews>
  <sheetFormatPr defaultRowHeight="15" outlineLevelCol="1" x14ac:dyDescent="0.25"/>
  <cols>
    <col min="1" max="1" width="3.7109375" style="26" customWidth="1"/>
    <col min="2" max="2" width="9.7109375" customWidth="1"/>
    <col min="3" max="3" width="18.7109375" hidden="1" customWidth="1" outlineLevel="1"/>
    <col min="4" max="4" width="22.7109375" customWidth="1" collapsed="1"/>
    <col min="5" max="5" width="11.42578125" bestFit="1" customWidth="1"/>
    <col min="6" max="6" width="10.7109375" customWidth="1"/>
    <col min="7" max="7" width="10.7109375" style="30" customWidth="1"/>
    <col min="8" max="8" width="18.85546875" customWidth="1"/>
    <col min="9" max="9" width="9.7109375" style="1" customWidth="1"/>
    <col min="10" max="10" width="10.7109375" customWidth="1"/>
    <col min="11" max="11" width="15.7109375" customWidth="1"/>
    <col min="12" max="12" width="10.7109375" customWidth="1"/>
    <col min="13" max="13" width="10.28515625" customWidth="1"/>
    <col min="14" max="14" width="9.7109375" style="2" customWidth="1"/>
    <col min="15" max="15" width="14.7109375" style="3" customWidth="1"/>
    <col min="16" max="16" width="3.7109375" customWidth="1"/>
    <col min="17" max="18" width="10.7109375" hidden="1" customWidth="1"/>
  </cols>
  <sheetData>
    <row r="1" spans="1:16" ht="9" customHeight="1" x14ac:dyDescent="0.25">
      <c r="A1" s="25"/>
      <c r="B1" s="6"/>
      <c r="C1" s="6"/>
      <c r="D1" s="6"/>
      <c r="E1" s="6"/>
      <c r="F1" s="6"/>
      <c r="G1" s="28"/>
      <c r="H1" s="6"/>
      <c r="I1" s="7"/>
      <c r="J1" s="6"/>
      <c r="K1" s="6"/>
      <c r="L1" s="6"/>
      <c r="M1" s="6"/>
      <c r="N1" s="4"/>
      <c r="O1" s="5"/>
      <c r="P1" s="6"/>
    </row>
    <row r="2" spans="1:16" ht="20.100000000000001" customHeight="1" x14ac:dyDescent="0.25">
      <c r="A2" s="25"/>
      <c r="B2" s="6"/>
      <c r="C2" s="6"/>
      <c r="D2" s="6"/>
      <c r="E2" s="6"/>
      <c r="F2" s="6"/>
      <c r="G2" s="28"/>
      <c r="H2" s="6"/>
      <c r="I2" s="7"/>
      <c r="J2" s="6"/>
      <c r="K2" s="6"/>
      <c r="L2" s="6"/>
      <c r="M2" s="6"/>
      <c r="N2" s="4"/>
      <c r="O2" s="5"/>
      <c r="P2" s="6"/>
    </row>
    <row r="3" spans="1:16" ht="20.100000000000001" customHeight="1" x14ac:dyDescent="0.25">
      <c r="A3" s="25"/>
      <c r="B3" s="6"/>
      <c r="C3" s="6"/>
      <c r="D3" s="6"/>
      <c r="E3" s="6"/>
      <c r="F3" s="6"/>
      <c r="G3" s="28"/>
      <c r="H3" s="6"/>
      <c r="I3" s="7"/>
      <c r="J3" s="6"/>
      <c r="K3" s="6"/>
      <c r="L3" s="6"/>
      <c r="M3" s="6"/>
      <c r="N3" s="4"/>
      <c r="O3" s="5"/>
      <c r="P3" s="6"/>
    </row>
    <row r="4" spans="1:16" ht="20.100000000000001" customHeight="1" x14ac:dyDescent="0.25">
      <c r="A4" s="25"/>
      <c r="B4" s="6"/>
      <c r="C4" s="6"/>
      <c r="D4" s="6"/>
      <c r="E4" s="6"/>
      <c r="F4" s="6"/>
      <c r="G4" s="28"/>
      <c r="H4" s="6"/>
      <c r="I4" s="7"/>
      <c r="J4" s="6"/>
      <c r="K4" s="6"/>
      <c r="L4" s="6"/>
      <c r="M4" s="6"/>
      <c r="N4" s="4"/>
      <c r="O4" s="5"/>
      <c r="P4" s="6"/>
    </row>
    <row r="5" spans="1:16" ht="20.100000000000001" customHeight="1" x14ac:dyDescent="0.25">
      <c r="A5" s="25"/>
      <c r="B5" s="6"/>
      <c r="C5" s="6"/>
      <c r="D5" s="6"/>
      <c r="E5" s="6"/>
      <c r="F5" s="6"/>
      <c r="G5" s="28"/>
      <c r="H5" s="6"/>
      <c r="I5" s="7"/>
      <c r="J5" s="6"/>
      <c r="K5" s="6"/>
      <c r="L5" s="6"/>
      <c r="M5" s="6"/>
      <c r="N5" s="4"/>
      <c r="O5" s="5"/>
      <c r="P5" s="6"/>
    </row>
    <row r="6" spans="1:16" ht="20.100000000000001" customHeight="1" x14ac:dyDescent="0.25">
      <c r="A6" s="25"/>
      <c r="B6" s="6"/>
      <c r="C6" s="6"/>
      <c r="D6" s="6"/>
      <c r="E6" s="6"/>
      <c r="F6" s="6"/>
      <c r="G6" s="28"/>
      <c r="H6" s="6"/>
      <c r="I6" s="7"/>
      <c r="J6" s="6"/>
      <c r="K6" s="6"/>
      <c r="L6" s="6"/>
      <c r="M6" s="6"/>
      <c r="N6" s="4"/>
      <c r="O6" s="5"/>
      <c r="P6" s="6"/>
    </row>
    <row r="7" spans="1:16" ht="20.100000000000001" customHeight="1" x14ac:dyDescent="0.25">
      <c r="A7" s="25"/>
      <c r="B7" s="6"/>
      <c r="C7" s="6"/>
      <c r="D7" s="6"/>
      <c r="E7" s="6"/>
      <c r="F7" s="6"/>
      <c r="G7" s="28"/>
      <c r="H7" s="6"/>
      <c r="I7" s="7"/>
      <c r="J7" s="6"/>
      <c r="K7" s="6"/>
      <c r="L7" s="6"/>
      <c r="M7" s="6"/>
      <c r="N7" s="4"/>
      <c r="O7" s="5"/>
      <c r="P7" s="6"/>
    </row>
    <row r="8" spans="1:16" ht="20.100000000000001" customHeight="1" x14ac:dyDescent="0.25">
      <c r="A8" s="25"/>
      <c r="B8" s="6"/>
      <c r="C8" s="6"/>
      <c r="D8" s="6"/>
      <c r="E8" s="6"/>
      <c r="F8" s="6"/>
      <c r="G8" s="28"/>
      <c r="H8" s="6"/>
      <c r="I8" s="7"/>
      <c r="J8" s="6"/>
      <c r="K8" s="6"/>
      <c r="L8" s="6"/>
      <c r="M8" s="6"/>
      <c r="N8" s="4"/>
      <c r="O8" s="5"/>
      <c r="P8" s="6"/>
    </row>
    <row r="9" spans="1:16" ht="20.100000000000001" customHeight="1" x14ac:dyDescent="0.25">
      <c r="A9" s="25"/>
      <c r="B9" s="6"/>
      <c r="C9" s="6"/>
      <c r="D9" s="6"/>
      <c r="E9" s="6"/>
      <c r="F9" s="6"/>
      <c r="G9" s="28"/>
      <c r="H9" s="6"/>
      <c r="I9" s="7"/>
      <c r="J9" s="6"/>
      <c r="K9" s="6"/>
      <c r="L9" s="6"/>
      <c r="M9" s="6"/>
      <c r="N9" s="4"/>
      <c r="O9" s="5"/>
      <c r="P9" s="6"/>
    </row>
    <row r="10" spans="1:16" ht="24" customHeight="1" x14ac:dyDescent="0.25">
      <c r="A10" s="25"/>
      <c r="B10" s="280" t="s">
        <v>183</v>
      </c>
      <c r="C10" s="280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6"/>
    </row>
    <row r="11" spans="1:16" ht="24" customHeight="1" x14ac:dyDescent="0.25">
      <c r="A11" s="25"/>
      <c r="B11" s="58"/>
      <c r="C11" s="58"/>
      <c r="D11" s="59"/>
      <c r="E11" s="59"/>
      <c r="F11" s="59"/>
      <c r="G11" s="59"/>
      <c r="H11" s="59"/>
      <c r="I11" s="59"/>
      <c r="J11" s="59"/>
      <c r="K11" s="59"/>
      <c r="L11" s="59"/>
      <c r="M11" s="286" t="s">
        <v>211</v>
      </c>
      <c r="N11" s="286"/>
      <c r="O11" s="286"/>
      <c r="P11" s="6"/>
    </row>
    <row r="12" spans="1:16" ht="24" customHeight="1" thickBot="1" x14ac:dyDescent="0.3">
      <c r="A12" s="25"/>
      <c r="B12" s="282" t="s">
        <v>34</v>
      </c>
      <c r="C12" s="282"/>
      <c r="D12" s="283"/>
      <c r="E12" s="284">
        <f ca="1">TODAY()</f>
        <v>45663</v>
      </c>
      <c r="F12" s="285"/>
      <c r="G12" s="29"/>
      <c r="H12" s="15"/>
      <c r="I12" s="15"/>
      <c r="J12" s="15"/>
      <c r="K12" s="15"/>
      <c r="L12" s="15"/>
      <c r="M12" s="175"/>
      <c r="N12" s="176"/>
      <c r="O12" s="177"/>
      <c r="P12" s="6"/>
    </row>
    <row r="13" spans="1:16" ht="36" customHeight="1" x14ac:dyDescent="0.25">
      <c r="A13" s="25"/>
      <c r="B13" s="290"/>
      <c r="C13" s="291"/>
      <c r="D13" s="55" t="s">
        <v>7</v>
      </c>
      <c r="E13" s="287"/>
      <c r="F13" s="287"/>
      <c r="G13" s="287"/>
      <c r="H13" s="287"/>
      <c r="I13" s="287"/>
      <c r="J13" s="287"/>
      <c r="K13" s="17" t="s">
        <v>5</v>
      </c>
      <c r="L13" s="288"/>
      <c r="M13" s="288"/>
      <c r="N13" s="288"/>
      <c r="O13" s="289"/>
      <c r="P13" s="6"/>
    </row>
    <row r="14" spans="1:16" ht="32.25" customHeight="1" x14ac:dyDescent="0.25">
      <c r="A14" s="25"/>
      <c r="B14" s="278"/>
      <c r="C14" s="279"/>
      <c r="D14" s="56" t="s">
        <v>3</v>
      </c>
      <c r="E14" s="292"/>
      <c r="F14" s="292"/>
      <c r="G14" s="292"/>
      <c r="H14" s="292"/>
      <c r="I14" s="292"/>
      <c r="J14" s="292"/>
      <c r="K14" s="18" t="s">
        <v>8</v>
      </c>
      <c r="L14" s="292"/>
      <c r="M14" s="292"/>
      <c r="N14" s="292"/>
      <c r="O14" s="293"/>
      <c r="P14" s="6"/>
    </row>
    <row r="15" spans="1:16" ht="36.75" customHeight="1" x14ac:dyDescent="0.25">
      <c r="A15" s="25"/>
      <c r="B15" s="278"/>
      <c r="C15" s="279"/>
      <c r="D15" s="56" t="s">
        <v>4</v>
      </c>
      <c r="E15" s="292"/>
      <c r="F15" s="292"/>
      <c r="G15" s="292"/>
      <c r="H15" s="292"/>
      <c r="I15" s="292"/>
      <c r="J15" s="292"/>
      <c r="K15" s="27" t="s">
        <v>54</v>
      </c>
      <c r="L15" s="294"/>
      <c r="M15" s="292"/>
      <c r="N15" s="292"/>
      <c r="O15" s="293"/>
      <c r="P15" s="6"/>
    </row>
    <row r="16" spans="1:16" ht="36.75" customHeight="1" thickBot="1" x14ac:dyDescent="0.3">
      <c r="A16" s="25"/>
      <c r="B16" s="261"/>
      <c r="C16" s="262"/>
      <c r="D16" s="57" t="s">
        <v>37</v>
      </c>
      <c r="E16" s="272"/>
      <c r="F16" s="273"/>
      <c r="G16" s="32"/>
      <c r="H16" s="19" t="s">
        <v>35</v>
      </c>
      <c r="I16" s="272"/>
      <c r="J16" s="273"/>
      <c r="K16" s="19" t="s">
        <v>36</v>
      </c>
      <c r="L16" s="295"/>
      <c r="M16" s="295"/>
      <c r="N16" s="295"/>
      <c r="O16" s="296"/>
      <c r="P16" s="6"/>
    </row>
    <row r="17" spans="1:19" ht="12" customHeight="1" x14ac:dyDescent="0.25">
      <c r="A17" s="25"/>
      <c r="B17" s="33"/>
      <c r="C17" s="33"/>
      <c r="D17" s="21"/>
      <c r="E17" s="36"/>
      <c r="F17" s="37"/>
      <c r="G17" s="38"/>
      <c r="H17" s="39"/>
      <c r="I17" s="40"/>
      <c r="J17" s="41"/>
      <c r="K17" s="39"/>
      <c r="L17" s="42"/>
      <c r="M17" s="42"/>
      <c r="N17" s="42"/>
      <c r="O17" s="42"/>
      <c r="P17" s="6"/>
      <c r="Q17" s="239">
        <v>0.2</v>
      </c>
      <c r="R17" s="240"/>
    </row>
    <row r="18" spans="1:19" ht="29.25" thickBot="1" x14ac:dyDescent="0.5">
      <c r="A18" s="25"/>
      <c r="B18" s="20"/>
      <c r="C18" s="20"/>
      <c r="D18" s="21"/>
      <c r="E18" s="22"/>
      <c r="F18" s="23"/>
      <c r="G18" s="299" t="s">
        <v>99</v>
      </c>
      <c r="H18" s="300"/>
      <c r="I18" s="300"/>
      <c r="J18" s="300"/>
      <c r="K18" s="300"/>
      <c r="L18" s="44"/>
      <c r="M18" s="43"/>
      <c r="N18" s="43"/>
      <c r="O18" s="43"/>
      <c r="P18" s="6"/>
      <c r="Q18" s="241" t="s">
        <v>176</v>
      </c>
      <c r="R18" s="240"/>
    </row>
    <row r="19" spans="1:19" s="143" customFormat="1" ht="38.1" customHeight="1" thickBot="1" x14ac:dyDescent="0.3">
      <c r="A19" s="60"/>
      <c r="B19" s="274" t="s">
        <v>223</v>
      </c>
      <c r="C19" s="275"/>
      <c r="D19" s="275"/>
      <c r="E19" s="144"/>
      <c r="F19" s="138"/>
      <c r="G19" s="139"/>
      <c r="H19" s="140"/>
      <c r="I19" s="140"/>
      <c r="J19" s="140"/>
      <c r="K19" s="140"/>
      <c r="L19" s="140"/>
      <c r="M19" s="141"/>
      <c r="N19" s="138"/>
      <c r="O19" s="142"/>
      <c r="P19" s="35"/>
      <c r="Q19" s="242" t="s">
        <v>175</v>
      </c>
      <c r="R19" s="243"/>
    </row>
    <row r="20" spans="1:19" s="143" customFormat="1" ht="44.1" customHeight="1" x14ac:dyDescent="0.25">
      <c r="A20" s="60"/>
      <c r="B20" s="145" t="s">
        <v>40</v>
      </c>
      <c r="C20" s="146" t="s">
        <v>185</v>
      </c>
      <c r="D20" s="147" t="s">
        <v>39</v>
      </c>
      <c r="E20" s="147" t="s">
        <v>1</v>
      </c>
      <c r="F20" s="147" t="s">
        <v>2</v>
      </c>
      <c r="G20" s="148" t="s">
        <v>60</v>
      </c>
      <c r="H20" s="297" t="s">
        <v>41</v>
      </c>
      <c r="I20" s="298"/>
      <c r="J20" s="149" t="s">
        <v>42</v>
      </c>
      <c r="K20" s="149" t="s">
        <v>24</v>
      </c>
      <c r="L20" s="147" t="s">
        <v>0</v>
      </c>
      <c r="M20" s="147" t="s">
        <v>11</v>
      </c>
      <c r="N20" s="150" t="s">
        <v>204</v>
      </c>
      <c r="O20" s="151" t="s">
        <v>6</v>
      </c>
      <c r="P20" s="152"/>
      <c r="Q20" s="147" t="s">
        <v>0</v>
      </c>
      <c r="R20" s="147" t="s">
        <v>11</v>
      </c>
    </row>
    <row r="21" spans="1:19" s="72" customFormat="1" ht="27.95" customHeight="1" x14ac:dyDescent="0.25">
      <c r="A21" s="60"/>
      <c r="B21" s="61" t="s">
        <v>9</v>
      </c>
      <c r="C21" s="62"/>
      <c r="D21" s="276" t="s">
        <v>38</v>
      </c>
      <c r="E21" s="63">
        <v>41.95</v>
      </c>
      <c r="F21" s="63">
        <v>36.950000000000003</v>
      </c>
      <c r="G21" s="64">
        <f>(F21-L21)/F21</f>
        <v>0.40730717185385662</v>
      </c>
      <c r="H21" s="252" t="s">
        <v>155</v>
      </c>
      <c r="I21" s="253"/>
      <c r="J21" s="67" t="s">
        <v>47</v>
      </c>
      <c r="K21" s="68">
        <v>36</v>
      </c>
      <c r="L21" s="65">
        <v>21.9</v>
      </c>
      <c r="M21" s="63">
        <f t="shared" ref="M21:M31" si="0">K21*L21</f>
        <v>788.4</v>
      </c>
      <c r="N21" s="69"/>
      <c r="O21" s="70" t="str">
        <f t="shared" ref="O21:O31" si="1">IF(N21="","",M21*N21)</f>
        <v/>
      </c>
      <c r="P21" s="71"/>
      <c r="Q21" s="65">
        <f>L21*(1+$Q$17)</f>
        <v>26.279999999999998</v>
      </c>
      <c r="R21" s="65">
        <f t="shared" ref="R21:R31" si="2">M21*(1+$Q$17)</f>
        <v>946.07999999999993</v>
      </c>
    </row>
    <row r="22" spans="1:19" s="72" customFormat="1" ht="27.95" customHeight="1" x14ac:dyDescent="0.25">
      <c r="A22" s="60"/>
      <c r="B22" s="73" t="s">
        <v>154</v>
      </c>
      <c r="C22" s="74"/>
      <c r="D22" s="276"/>
      <c r="E22" s="75">
        <v>41.95</v>
      </c>
      <c r="F22" s="75">
        <v>36.950000000000003</v>
      </c>
      <c r="G22" s="76">
        <f>(F22-L22)/F22</f>
        <v>0.40730717185385662</v>
      </c>
      <c r="H22" s="301" t="s">
        <v>205</v>
      </c>
      <c r="I22" s="302"/>
      <c r="J22" s="78" t="s">
        <v>47</v>
      </c>
      <c r="K22" s="79">
        <v>24</v>
      </c>
      <c r="L22" s="77">
        <v>21.9</v>
      </c>
      <c r="M22" s="75">
        <f t="shared" ref="M22" si="3">K22*L22</f>
        <v>525.59999999999991</v>
      </c>
      <c r="N22" s="80"/>
      <c r="O22" s="81" t="str">
        <f t="shared" ref="O22" si="4">IF(N22="","",M22*N22)</f>
        <v/>
      </c>
      <c r="P22" s="71"/>
      <c r="Q22" s="65">
        <f t="shared" ref="Q22:Q31" si="5">L22*(1+$Q$17)</f>
        <v>26.279999999999998</v>
      </c>
      <c r="R22" s="65">
        <f>M22*(1+$Q$17)</f>
        <v>630.71999999999991</v>
      </c>
    </row>
    <row r="23" spans="1:19" s="72" customFormat="1" ht="27.95" customHeight="1" x14ac:dyDescent="0.25">
      <c r="A23" s="60"/>
      <c r="B23" s="61" t="s">
        <v>12</v>
      </c>
      <c r="C23" s="62"/>
      <c r="D23" s="277" t="s">
        <v>38</v>
      </c>
      <c r="E23" s="63"/>
      <c r="F23" s="67"/>
      <c r="G23" s="64"/>
      <c r="H23" s="252" t="s">
        <v>43</v>
      </c>
      <c r="I23" s="253"/>
      <c r="J23" s="67" t="s">
        <v>33</v>
      </c>
      <c r="K23" s="68">
        <v>6</v>
      </c>
      <c r="L23" s="65">
        <v>125</v>
      </c>
      <c r="M23" s="63">
        <f t="shared" si="0"/>
        <v>750</v>
      </c>
      <c r="N23" s="69"/>
      <c r="O23" s="70" t="str">
        <f t="shared" si="1"/>
        <v/>
      </c>
      <c r="P23" s="71"/>
      <c r="Q23" s="65">
        <f t="shared" si="5"/>
        <v>150</v>
      </c>
      <c r="R23" s="65">
        <f t="shared" si="2"/>
        <v>900</v>
      </c>
    </row>
    <row r="24" spans="1:19" s="72" customFormat="1" ht="27.95" customHeight="1" x14ac:dyDescent="0.25">
      <c r="A24" s="60"/>
      <c r="B24" s="61" t="s">
        <v>10</v>
      </c>
      <c r="C24" s="82"/>
      <c r="D24" s="263" t="s">
        <v>46</v>
      </c>
      <c r="E24" s="65">
        <v>139.94999999999999</v>
      </c>
      <c r="F24" s="63">
        <v>131.94999999999999</v>
      </c>
      <c r="G24" s="64">
        <f t="shared" ref="G24" si="6">(F24-L24)/F24</f>
        <v>0.56877605153467214</v>
      </c>
      <c r="H24" s="252" t="s">
        <v>51</v>
      </c>
      <c r="I24" s="253"/>
      <c r="J24" s="67" t="s">
        <v>206</v>
      </c>
      <c r="K24" s="68">
        <v>4</v>
      </c>
      <c r="L24" s="65">
        <v>56.9</v>
      </c>
      <c r="M24" s="63">
        <f t="shared" si="0"/>
        <v>227.6</v>
      </c>
      <c r="N24" s="69"/>
      <c r="O24" s="70" t="str">
        <f t="shared" si="1"/>
        <v/>
      </c>
      <c r="P24" s="71"/>
      <c r="Q24" s="65">
        <f t="shared" si="5"/>
        <v>68.28</v>
      </c>
      <c r="R24" s="65">
        <f t="shared" si="2"/>
        <v>273.12</v>
      </c>
    </row>
    <row r="25" spans="1:19" s="72" customFormat="1" ht="27.95" customHeight="1" x14ac:dyDescent="0.25">
      <c r="A25" s="60"/>
      <c r="B25" s="61" t="s">
        <v>102</v>
      </c>
      <c r="C25" s="83"/>
      <c r="D25" s="264"/>
      <c r="E25" s="65">
        <v>46.95</v>
      </c>
      <c r="F25" s="63">
        <v>39.950000000000003</v>
      </c>
      <c r="G25" s="64">
        <f>(F25-L25)/F25</f>
        <v>0.50438047559449317</v>
      </c>
      <c r="H25" s="252"/>
      <c r="I25" s="253"/>
      <c r="J25" s="67" t="s">
        <v>33</v>
      </c>
      <c r="K25" s="68">
        <v>16</v>
      </c>
      <c r="L25" s="65">
        <v>19.8</v>
      </c>
      <c r="M25" s="63">
        <f>K25*L25</f>
        <v>316.8</v>
      </c>
      <c r="N25" s="69"/>
      <c r="O25" s="70" t="str">
        <f t="shared" si="1"/>
        <v/>
      </c>
      <c r="P25" s="71"/>
      <c r="Q25" s="65">
        <f t="shared" si="5"/>
        <v>23.76</v>
      </c>
      <c r="R25" s="65">
        <f t="shared" si="2"/>
        <v>380.16</v>
      </c>
    </row>
    <row r="26" spans="1:19" s="72" customFormat="1" ht="27.95" customHeight="1" x14ac:dyDescent="0.25">
      <c r="A26" s="60"/>
      <c r="B26" s="61" t="s">
        <v>22</v>
      </c>
      <c r="C26" s="62"/>
      <c r="D26" s="63" t="s">
        <v>48</v>
      </c>
      <c r="E26" s="65">
        <v>139.94999999999999</v>
      </c>
      <c r="F26" s="63">
        <v>129.94999999999999</v>
      </c>
      <c r="G26" s="64">
        <f>(F26-L26)/F26</f>
        <v>0.58484032320123114</v>
      </c>
      <c r="H26" s="252"/>
      <c r="I26" s="253"/>
      <c r="J26" s="67" t="s">
        <v>49</v>
      </c>
      <c r="K26" s="68">
        <v>12</v>
      </c>
      <c r="L26" s="65">
        <v>53.95</v>
      </c>
      <c r="M26" s="63">
        <f>K26*L26</f>
        <v>647.40000000000009</v>
      </c>
      <c r="N26" s="69"/>
      <c r="O26" s="70" t="str">
        <f t="shared" ref="O26" si="7">IF(N26="","",M26*N26)</f>
        <v/>
      </c>
      <c r="P26" s="71"/>
      <c r="Q26" s="65">
        <f t="shared" si="5"/>
        <v>64.739999999999995</v>
      </c>
      <c r="R26" s="65">
        <f t="shared" si="2"/>
        <v>776.88000000000011</v>
      </c>
    </row>
    <row r="27" spans="1:19" s="95" customFormat="1" ht="27.95" customHeight="1" x14ac:dyDescent="0.25">
      <c r="A27" s="60"/>
      <c r="B27" s="84" t="s">
        <v>156</v>
      </c>
      <c r="C27" s="85"/>
      <c r="D27" s="86" t="s">
        <v>157</v>
      </c>
      <c r="E27" s="87">
        <v>169.95</v>
      </c>
      <c r="F27" s="86">
        <v>159.94999999999999</v>
      </c>
      <c r="G27" s="88">
        <f>(F27-L27)/F27</f>
        <v>0.53610503282275701</v>
      </c>
      <c r="H27" s="270" t="s">
        <v>180</v>
      </c>
      <c r="I27" s="271"/>
      <c r="J27" s="78"/>
      <c r="K27" s="89">
        <v>12</v>
      </c>
      <c r="L27" s="90">
        <v>74.2</v>
      </c>
      <c r="M27" s="91">
        <f>K27*L27</f>
        <v>890.40000000000009</v>
      </c>
      <c r="N27" s="89"/>
      <c r="O27" s="92" t="str">
        <f t="shared" si="1"/>
        <v/>
      </c>
      <c r="P27" s="93"/>
      <c r="Q27" s="65">
        <f t="shared" si="5"/>
        <v>89.04</v>
      </c>
      <c r="R27" s="65">
        <f t="shared" si="2"/>
        <v>1068.48</v>
      </c>
      <c r="S27" s="94"/>
    </row>
    <row r="28" spans="1:19" s="72" customFormat="1" ht="27.95" customHeight="1" x14ac:dyDescent="0.25">
      <c r="A28" s="60"/>
      <c r="B28" s="61" t="s">
        <v>13</v>
      </c>
      <c r="C28" s="62"/>
      <c r="D28" s="96" t="s">
        <v>44</v>
      </c>
      <c r="E28" s="97">
        <v>90.95</v>
      </c>
      <c r="F28" s="96">
        <v>79.95</v>
      </c>
      <c r="G28" s="64">
        <f t="shared" ref="G28:G30" si="8">(F28-L28)/F28</f>
        <v>0.40587867417135715</v>
      </c>
      <c r="H28" s="268" t="s">
        <v>45</v>
      </c>
      <c r="I28" s="269"/>
      <c r="J28" s="269"/>
      <c r="K28" s="68">
        <v>12</v>
      </c>
      <c r="L28" s="65">
        <v>47.5</v>
      </c>
      <c r="M28" s="63">
        <f t="shared" si="0"/>
        <v>570</v>
      </c>
      <c r="N28" s="69"/>
      <c r="O28" s="70" t="str">
        <f t="shared" si="1"/>
        <v/>
      </c>
      <c r="P28" s="71"/>
      <c r="Q28" s="65">
        <f t="shared" si="5"/>
        <v>57</v>
      </c>
      <c r="R28" s="65">
        <f t="shared" si="2"/>
        <v>684</v>
      </c>
    </row>
    <row r="29" spans="1:19" s="72" customFormat="1" ht="27.95" customHeight="1" x14ac:dyDescent="0.25">
      <c r="A29" s="98"/>
      <c r="B29" s="61" t="s">
        <v>32</v>
      </c>
      <c r="C29" s="62"/>
      <c r="D29" s="63" t="s">
        <v>82</v>
      </c>
      <c r="E29" s="65">
        <v>31.95</v>
      </c>
      <c r="F29" s="63">
        <v>29.95</v>
      </c>
      <c r="G29" s="64">
        <f t="shared" si="8"/>
        <v>0.54924874791318867</v>
      </c>
      <c r="H29" s="252" t="s">
        <v>50</v>
      </c>
      <c r="I29" s="253"/>
      <c r="J29" s="67" t="s">
        <v>33</v>
      </c>
      <c r="K29" s="99">
        <v>12</v>
      </c>
      <c r="L29" s="65">
        <v>13.5</v>
      </c>
      <c r="M29" s="63">
        <f t="shared" si="0"/>
        <v>162</v>
      </c>
      <c r="N29" s="69"/>
      <c r="O29" s="70" t="str">
        <f t="shared" si="1"/>
        <v/>
      </c>
      <c r="P29" s="71"/>
      <c r="Q29" s="65">
        <f t="shared" si="5"/>
        <v>16.2</v>
      </c>
      <c r="R29" s="65">
        <f t="shared" si="2"/>
        <v>194.4</v>
      </c>
    </row>
    <row r="30" spans="1:19" s="72" customFormat="1" ht="27.95" customHeight="1" x14ac:dyDescent="0.25">
      <c r="A30" s="60"/>
      <c r="B30" s="61" t="s">
        <v>21</v>
      </c>
      <c r="C30" s="62"/>
      <c r="D30" s="265" t="s">
        <v>52</v>
      </c>
      <c r="E30" s="267">
        <v>41.95</v>
      </c>
      <c r="F30" s="267">
        <v>36.950000000000003</v>
      </c>
      <c r="G30" s="64">
        <f t="shared" si="8"/>
        <v>0.46278755074424899</v>
      </c>
      <c r="H30" s="252" t="s">
        <v>53</v>
      </c>
      <c r="I30" s="253"/>
      <c r="J30" s="244" t="s">
        <v>15</v>
      </c>
      <c r="K30" s="99">
        <v>24</v>
      </c>
      <c r="L30" s="65">
        <v>19.850000000000001</v>
      </c>
      <c r="M30" s="63">
        <f t="shared" si="0"/>
        <v>476.40000000000003</v>
      </c>
      <c r="N30" s="69"/>
      <c r="O30" s="70" t="str">
        <f t="shared" si="1"/>
        <v/>
      </c>
      <c r="P30" s="71"/>
      <c r="Q30" s="65">
        <f t="shared" si="5"/>
        <v>23.82</v>
      </c>
      <c r="R30" s="65">
        <f t="shared" si="2"/>
        <v>571.68000000000006</v>
      </c>
    </row>
    <row r="31" spans="1:19" s="72" customFormat="1" ht="27.95" customHeight="1" thickBot="1" x14ac:dyDescent="0.3">
      <c r="A31" s="60"/>
      <c r="B31" s="100" t="s">
        <v>100</v>
      </c>
      <c r="C31" s="101"/>
      <c r="D31" s="266" t="s">
        <v>38</v>
      </c>
      <c r="E31" s="245"/>
      <c r="F31" s="245">
        <v>34.950000000000003</v>
      </c>
      <c r="G31" s="102">
        <f>(F30-L31)/F30</f>
        <v>0.48037889039242226</v>
      </c>
      <c r="H31" s="246" t="s">
        <v>101</v>
      </c>
      <c r="I31" s="247"/>
      <c r="J31" s="245"/>
      <c r="K31" s="104">
        <v>45</v>
      </c>
      <c r="L31" s="103">
        <v>19.2</v>
      </c>
      <c r="M31" s="105">
        <f t="shared" si="0"/>
        <v>864</v>
      </c>
      <c r="N31" s="106"/>
      <c r="O31" s="107" t="str">
        <f t="shared" si="1"/>
        <v/>
      </c>
      <c r="P31" s="71"/>
      <c r="Q31" s="65">
        <f t="shared" si="5"/>
        <v>23.04</v>
      </c>
      <c r="R31" s="65">
        <f t="shared" si="2"/>
        <v>1036.8</v>
      </c>
    </row>
    <row r="32" spans="1:19" s="72" customFormat="1" ht="27.95" customHeight="1" thickBot="1" x14ac:dyDescent="0.3">
      <c r="A32" s="60"/>
      <c r="B32" s="111"/>
      <c r="C32" s="111"/>
      <c r="D32" s="108"/>
      <c r="E32" s="109"/>
      <c r="F32" s="35"/>
      <c r="G32" s="110"/>
      <c r="H32" s="112"/>
      <c r="I32" s="113"/>
      <c r="J32" s="35"/>
      <c r="K32" s="114"/>
      <c r="L32" s="130"/>
      <c r="M32" s="131"/>
      <c r="N32" s="132"/>
      <c r="O32" s="133"/>
      <c r="P32" s="93"/>
      <c r="Q32" s="115"/>
      <c r="R32" s="116"/>
    </row>
    <row r="33" spans="1:18" s="48" customFormat="1" ht="27.95" customHeight="1" x14ac:dyDescent="0.25">
      <c r="A33" s="47"/>
      <c r="B33" s="117"/>
      <c r="C33" s="117"/>
      <c r="D33" s="153" t="s">
        <v>19</v>
      </c>
      <c r="E33" s="122"/>
      <c r="F33" s="49"/>
      <c r="G33" s="49"/>
      <c r="H33" s="14"/>
      <c r="I33" s="49"/>
      <c r="J33" s="16"/>
      <c r="K33" s="258" t="s">
        <v>222</v>
      </c>
      <c r="L33" s="259"/>
      <c r="M33" s="260"/>
      <c r="N33" s="134">
        <f>SUM(N21:N31)</f>
        <v>0</v>
      </c>
      <c r="O33" s="135">
        <f>SUM(O21:O31)</f>
        <v>0</v>
      </c>
      <c r="P33" s="51"/>
      <c r="Q33" s="119"/>
      <c r="R33" s="120"/>
    </row>
    <row r="34" spans="1:18" s="48" customFormat="1" ht="27.95" customHeight="1" x14ac:dyDescent="0.25">
      <c r="A34" s="47"/>
      <c r="B34" s="117"/>
      <c r="C34" s="117"/>
      <c r="D34" s="154" t="s">
        <v>208</v>
      </c>
      <c r="E34" s="122"/>
      <c r="F34" s="122"/>
      <c r="G34" s="123"/>
      <c r="H34" s="49"/>
      <c r="I34" s="49"/>
      <c r="J34" s="16"/>
      <c r="K34" s="258" t="s">
        <v>221</v>
      </c>
      <c r="L34" s="259"/>
      <c r="M34" s="260"/>
      <c r="N34" s="134">
        <f>'HTS Turbo'!N47</f>
        <v>0</v>
      </c>
      <c r="O34" s="135">
        <f>'HTS Turbo'!O47</f>
        <v>0</v>
      </c>
      <c r="P34" s="51"/>
      <c r="Q34" s="119"/>
      <c r="R34" s="120"/>
    </row>
    <row r="35" spans="1:18" s="48" customFormat="1" ht="27.95" customHeight="1" x14ac:dyDescent="0.25">
      <c r="A35" s="47"/>
      <c r="B35" s="16"/>
      <c r="C35" s="16"/>
      <c r="D35" s="154" t="s">
        <v>209</v>
      </c>
      <c r="E35" s="122"/>
      <c r="F35" s="122"/>
      <c r="G35" s="122"/>
      <c r="H35" s="49"/>
      <c r="I35" s="16"/>
      <c r="J35" s="49"/>
      <c r="K35" s="258" t="s">
        <v>224</v>
      </c>
      <c r="L35" s="259"/>
      <c r="M35" s="260"/>
      <c r="N35" s="224">
        <f>'Oil Absorbing Sponges'!N42</f>
        <v>0</v>
      </c>
      <c r="O35" s="135">
        <f>'Oil Absorbing Sponges'!O42</f>
        <v>0</v>
      </c>
      <c r="P35" s="49"/>
    </row>
    <row r="36" spans="1:18" s="48" customFormat="1" ht="27.95" customHeight="1" x14ac:dyDescent="0.25">
      <c r="A36" s="47"/>
      <c r="B36" s="16"/>
      <c r="C36" s="16"/>
      <c r="D36" s="154" t="s">
        <v>210</v>
      </c>
      <c r="E36" s="8"/>
      <c r="F36" s="8"/>
      <c r="G36" s="8"/>
      <c r="H36" s="6"/>
      <c r="I36" s="16"/>
      <c r="J36" s="49"/>
      <c r="K36" s="118"/>
      <c r="L36" s="113"/>
      <c r="M36" s="113"/>
      <c r="N36" s="124"/>
      <c r="O36" s="71"/>
      <c r="P36" s="49"/>
    </row>
    <row r="37" spans="1:18" s="48" customFormat="1" ht="27.95" customHeight="1" x14ac:dyDescent="0.25">
      <c r="A37" s="47"/>
      <c r="B37" s="49"/>
      <c r="C37" s="49"/>
      <c r="D37" s="49"/>
      <c r="E37" s="49"/>
      <c r="F37" s="49"/>
      <c r="G37" s="121"/>
      <c r="H37" s="49"/>
      <c r="I37" s="16"/>
      <c r="J37" s="49"/>
      <c r="K37" s="35"/>
      <c r="L37" s="256" t="s">
        <v>61</v>
      </c>
      <c r="M37" s="257"/>
      <c r="N37" s="137">
        <f>SUM(N33:N35)</f>
        <v>0</v>
      </c>
      <c r="O37" s="136"/>
      <c r="P37" s="49"/>
    </row>
    <row r="38" spans="1:18" s="48" customFormat="1" ht="27.95" customHeight="1" thickBot="1" x14ac:dyDescent="0.3">
      <c r="A38" s="47"/>
      <c r="B38" s="49"/>
      <c r="C38" s="49"/>
      <c r="D38" s="34"/>
      <c r="E38" s="34"/>
      <c r="F38" s="34"/>
      <c r="G38" s="34"/>
      <c r="H38" s="34"/>
      <c r="I38" s="34"/>
      <c r="J38" s="34"/>
      <c r="K38" s="35"/>
      <c r="L38" s="112"/>
      <c r="M38" s="125"/>
      <c r="N38" s="126"/>
      <c r="O38" s="113"/>
      <c r="P38" s="49"/>
    </row>
    <row r="39" spans="1:18" s="48" customFormat="1" ht="27.95" customHeight="1" thickBot="1" x14ac:dyDescent="0.3">
      <c r="A39" s="47"/>
      <c r="B39" s="49"/>
      <c r="C39" s="49"/>
      <c r="D39" s="49"/>
      <c r="E39" s="254" t="s">
        <v>18</v>
      </c>
      <c r="F39" s="255"/>
      <c r="G39" s="255"/>
      <c r="H39" s="255"/>
      <c r="I39" s="255"/>
      <c r="J39" s="255"/>
      <c r="K39" s="249" t="s">
        <v>179</v>
      </c>
      <c r="L39" s="250"/>
      <c r="M39" s="250"/>
      <c r="N39" s="129"/>
      <c r="O39" s="127">
        <f>SUM(O33:O35)</f>
        <v>0</v>
      </c>
    </row>
    <row r="40" spans="1:18" s="48" customFormat="1" ht="27.95" customHeight="1" thickBot="1" x14ac:dyDescent="0.3">
      <c r="A40" s="47"/>
      <c r="B40" s="49"/>
      <c r="C40" s="49"/>
      <c r="D40" s="49"/>
      <c r="E40" s="255"/>
      <c r="F40" s="255"/>
      <c r="G40" s="255"/>
      <c r="H40" s="255"/>
      <c r="I40" s="255"/>
      <c r="J40" s="255"/>
      <c r="K40" s="251"/>
      <c r="L40" s="251"/>
      <c r="M40" s="128" t="str">
        <f>IF(O40&lt;&gt;"","Discount","")</f>
        <v/>
      </c>
      <c r="N40" s="71"/>
      <c r="O40" s="235"/>
    </row>
    <row r="41" spans="1:18" s="48" customFormat="1" ht="27.95" customHeight="1" thickBot="1" x14ac:dyDescent="0.45">
      <c r="A41" s="47"/>
      <c r="B41" s="49"/>
      <c r="C41" s="49"/>
      <c r="D41" s="49"/>
      <c r="E41" s="11" t="s">
        <v>20</v>
      </c>
      <c r="F41" s="12"/>
      <c r="G41" s="12"/>
      <c r="H41" s="12"/>
      <c r="I41" s="8"/>
      <c r="J41" s="10"/>
      <c r="K41" s="249" t="s">
        <v>132</v>
      </c>
      <c r="L41" s="250"/>
      <c r="M41" s="250"/>
      <c r="N41" s="129"/>
      <c r="O41" s="127">
        <f>O39+O40</f>
        <v>0</v>
      </c>
    </row>
    <row r="42" spans="1:18" ht="27.95" customHeight="1" x14ac:dyDescent="0.4">
      <c r="A42" s="25"/>
      <c r="B42" s="6"/>
      <c r="C42" s="6"/>
      <c r="D42" s="6"/>
      <c r="E42" s="11" t="s">
        <v>16</v>
      </c>
      <c r="F42" s="12"/>
      <c r="G42" s="6"/>
      <c r="H42" s="13"/>
      <c r="I42" s="8"/>
      <c r="J42" s="10"/>
      <c r="K42" s="9"/>
      <c r="L42" s="6"/>
      <c r="M42" s="6"/>
      <c r="N42" s="4"/>
      <c r="O42" s="5"/>
      <c r="P42" s="6"/>
    </row>
    <row r="43" spans="1:18" ht="27.95" customHeight="1" x14ac:dyDescent="0.4">
      <c r="A43" s="25"/>
      <c r="B43" s="6"/>
      <c r="C43" s="6"/>
      <c r="D43" s="6"/>
      <c r="E43" s="11" t="s">
        <v>17</v>
      </c>
      <c r="F43" s="12"/>
      <c r="G43" s="12"/>
      <c r="H43" s="12"/>
      <c r="I43" s="6"/>
      <c r="J43" s="4"/>
      <c r="K43" s="5"/>
      <c r="L43" s="6"/>
      <c r="N43"/>
      <c r="O43"/>
    </row>
    <row r="44" spans="1:18" ht="27.95" customHeight="1" x14ac:dyDescent="0.25">
      <c r="A44" s="25"/>
      <c r="B44" s="6"/>
      <c r="C44" s="6"/>
      <c r="D44" s="6"/>
      <c r="E44" s="6"/>
      <c r="F44" s="6"/>
      <c r="G44" s="28"/>
      <c r="H44" s="6"/>
      <c r="I44" s="7"/>
      <c r="J44" s="6"/>
      <c r="K44" s="6"/>
      <c r="L44" s="6"/>
      <c r="M44" s="6"/>
      <c r="N44" s="4"/>
      <c r="O44" s="5"/>
      <c r="P44" s="6"/>
    </row>
    <row r="45" spans="1:18" ht="27.95" customHeight="1" x14ac:dyDescent="0.25">
      <c r="A45" s="25"/>
      <c r="B45" s="248" t="s">
        <v>66</v>
      </c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6"/>
    </row>
    <row r="46" spans="1:18" x14ac:dyDescent="0.25">
      <c r="A46" s="25"/>
      <c r="B46" s="6"/>
      <c r="C46" s="6"/>
      <c r="D46" s="6"/>
      <c r="E46" s="6"/>
      <c r="F46" s="6"/>
      <c r="G46" s="28"/>
      <c r="H46" s="6"/>
      <c r="I46" s="7"/>
      <c r="J46" s="6"/>
      <c r="K46" s="6"/>
      <c r="L46" s="6"/>
      <c r="M46" s="6"/>
      <c r="N46" s="4"/>
      <c r="O46" s="5"/>
      <c r="P46" s="6"/>
    </row>
    <row r="47" spans="1:18" ht="17.25" customHeight="1" x14ac:dyDescent="0.25">
      <c r="A47" s="25"/>
      <c r="B47" s="6"/>
      <c r="C47" s="6"/>
      <c r="D47" s="6"/>
      <c r="E47" s="6"/>
      <c r="F47" s="6"/>
      <c r="G47" s="28"/>
      <c r="H47" s="237" t="s">
        <v>178</v>
      </c>
      <c r="I47" s="238"/>
      <c r="J47" s="238"/>
      <c r="K47" s="6"/>
      <c r="L47" s="6"/>
      <c r="M47" s="6"/>
      <c r="N47" s="4"/>
      <c r="O47" s="5"/>
      <c r="P47" s="6"/>
    </row>
    <row r="48" spans="1:18" x14ac:dyDescent="0.25">
      <c r="A48" s="25"/>
      <c r="B48" s="6"/>
      <c r="C48" s="6"/>
      <c r="D48" s="6"/>
      <c r="E48" s="6"/>
      <c r="F48" s="6"/>
      <c r="H48" s="6"/>
      <c r="I48" s="7"/>
      <c r="J48" s="6"/>
      <c r="K48" s="6"/>
      <c r="L48" s="6"/>
      <c r="M48" s="6"/>
      <c r="N48" s="4"/>
      <c r="O48" s="5"/>
      <c r="P48" s="6"/>
    </row>
  </sheetData>
  <mergeCells count="50">
    <mergeCell ref="L16:O16"/>
    <mergeCell ref="H20:I20"/>
    <mergeCell ref="H21:I21"/>
    <mergeCell ref="H23:I23"/>
    <mergeCell ref="G18:K18"/>
    <mergeCell ref="H22:I22"/>
    <mergeCell ref="B14:C14"/>
    <mergeCell ref="B15:C15"/>
    <mergeCell ref="B10:O10"/>
    <mergeCell ref="B12:D12"/>
    <mergeCell ref="E12:F12"/>
    <mergeCell ref="M11:O11"/>
    <mergeCell ref="E13:J13"/>
    <mergeCell ref="L13:O13"/>
    <mergeCell ref="B13:C13"/>
    <mergeCell ref="E14:J14"/>
    <mergeCell ref="L14:O14"/>
    <mergeCell ref="E15:J15"/>
    <mergeCell ref="L15:O15"/>
    <mergeCell ref="B16:C16"/>
    <mergeCell ref="D24:D25"/>
    <mergeCell ref="H24:I24"/>
    <mergeCell ref="H25:I25"/>
    <mergeCell ref="D30:D31"/>
    <mergeCell ref="E30:E31"/>
    <mergeCell ref="F30:F31"/>
    <mergeCell ref="H30:I30"/>
    <mergeCell ref="H28:J28"/>
    <mergeCell ref="H26:I26"/>
    <mergeCell ref="H27:I27"/>
    <mergeCell ref="E16:F16"/>
    <mergeCell ref="I16:J16"/>
    <mergeCell ref="B19:D19"/>
    <mergeCell ref="D21:D23"/>
    <mergeCell ref="H47:J47"/>
    <mergeCell ref="Q17:R17"/>
    <mergeCell ref="Q18:R18"/>
    <mergeCell ref="Q19:R19"/>
    <mergeCell ref="J30:J31"/>
    <mergeCell ref="H31:I31"/>
    <mergeCell ref="B45:O45"/>
    <mergeCell ref="K39:M39"/>
    <mergeCell ref="K40:L40"/>
    <mergeCell ref="K41:M41"/>
    <mergeCell ref="H29:I29"/>
    <mergeCell ref="E39:J40"/>
    <mergeCell ref="L37:M37"/>
    <mergeCell ref="K33:M33"/>
    <mergeCell ref="K34:M34"/>
    <mergeCell ref="K35:M35"/>
  </mergeCells>
  <conditionalFormatting sqref="D38:J38">
    <cfRule type="cellIs" dxfId="14" priority="10" operator="greaterThanOrEqual">
      <formula>"Consider increasing your order to more than 28 cases to receive pallet shipping rates"</formula>
    </cfRule>
  </conditionalFormatting>
  <conditionalFormatting sqref="K42:K43">
    <cfRule type="cellIs" dxfId="13" priority="2" operator="lessThan">
      <formula>0</formula>
    </cfRule>
  </conditionalFormatting>
  <conditionalFormatting sqref="O1:O9 O19:O26 O39:O41 N40 J41:J42 O44 O46:O1048576">
    <cfRule type="cellIs" dxfId="12" priority="11" operator="lessThan">
      <formula>0</formula>
    </cfRule>
  </conditionalFormatting>
  <conditionalFormatting sqref="O39">
    <cfRule type="cellIs" dxfId="11" priority="9" operator="equal">
      <formula>0</formula>
    </cfRule>
  </conditionalFormatting>
  <conditionalFormatting sqref="O41">
    <cfRule type="cellIs" dxfId="10" priority="1" operator="equal">
      <formula>0</formula>
    </cfRule>
  </conditionalFormatting>
  <conditionalFormatting sqref="O27:P34">
    <cfRule type="cellIs" dxfId="9" priority="4" operator="lessThan">
      <formula>0</formula>
    </cfRule>
  </conditionalFormatting>
  <conditionalFormatting sqref="P20:P26">
    <cfRule type="cellIs" dxfId="8" priority="6" operator="lessThan">
      <formula>0</formula>
    </cfRule>
  </conditionalFormatting>
  <printOptions horizontalCentered="1" verticalCentered="1"/>
  <pageMargins left="0.27" right="0.27" top="0.2" bottom="7.0000000000000007E-2" header="0.05" footer="0.05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9"/>
  <sheetViews>
    <sheetView zoomScale="80" zoomScaleNormal="80" zoomScaleSheetLayoutView="70" workbookViewId="0">
      <pane xSplit="4" topLeftCell="E1" activePane="topRight" state="frozen"/>
      <selection activeCell="A15" sqref="A15"/>
      <selection pane="topRight" activeCell="H14" sqref="H14:J14"/>
    </sheetView>
  </sheetViews>
  <sheetFormatPr defaultRowHeight="15" outlineLevelCol="1" x14ac:dyDescent="0.25"/>
  <cols>
    <col min="1" max="1" width="3.7109375" style="26" customWidth="1"/>
    <col min="2" max="2" width="9.7109375" customWidth="1"/>
    <col min="3" max="3" width="18.7109375" hidden="1" customWidth="1" outlineLevel="1"/>
    <col min="4" max="4" width="22.7109375" customWidth="1" collapsed="1"/>
    <col min="6" max="6" width="9.140625" customWidth="1"/>
    <col min="7" max="7" width="9.140625" style="30" customWidth="1"/>
    <col min="8" max="8" width="20.7109375" customWidth="1"/>
    <col min="9" max="9" width="9.7109375" style="1" customWidth="1"/>
    <col min="10" max="10" width="10.7109375" customWidth="1"/>
    <col min="11" max="11" width="15.7109375" customWidth="1"/>
    <col min="12" max="12" width="10.7109375" customWidth="1"/>
    <col min="13" max="13" width="10.28515625" customWidth="1"/>
    <col min="14" max="14" width="9.7109375" style="2" customWidth="1"/>
    <col min="15" max="15" width="14.7109375" style="3" customWidth="1"/>
    <col min="16" max="16" width="3.7109375" customWidth="1"/>
    <col min="17" max="18" width="10.7109375" hidden="1" customWidth="1"/>
  </cols>
  <sheetData>
    <row r="1" spans="1:19" ht="9" customHeight="1" x14ac:dyDescent="0.25">
      <c r="A1" s="25"/>
      <c r="B1" s="6"/>
      <c r="C1" s="6"/>
      <c r="D1" s="6"/>
      <c r="E1" s="6"/>
      <c r="F1" s="6"/>
      <c r="G1" s="28"/>
      <c r="H1" s="6"/>
      <c r="I1" s="7"/>
      <c r="J1" s="6"/>
      <c r="K1" s="6"/>
      <c r="L1" s="6"/>
      <c r="M1" s="6"/>
      <c r="N1" s="4"/>
      <c r="O1" s="5"/>
      <c r="P1" s="6"/>
    </row>
    <row r="2" spans="1:19" ht="20.100000000000001" customHeight="1" x14ac:dyDescent="0.25">
      <c r="A2" s="25"/>
      <c r="B2" s="6"/>
      <c r="C2" s="6"/>
      <c r="D2" s="6"/>
      <c r="E2" s="6"/>
      <c r="F2" s="6"/>
      <c r="G2" s="28"/>
      <c r="H2" s="6"/>
      <c r="I2" s="7"/>
      <c r="J2" s="6"/>
      <c r="K2" s="6"/>
      <c r="L2" s="6"/>
      <c r="M2" s="6"/>
      <c r="N2" s="4"/>
      <c r="O2" s="5"/>
      <c r="P2" s="6"/>
    </row>
    <row r="3" spans="1:19" ht="20.100000000000001" customHeight="1" x14ac:dyDescent="0.25">
      <c r="A3" s="25"/>
      <c r="B3" s="6"/>
      <c r="C3" s="6"/>
      <c r="D3" s="6"/>
      <c r="E3" s="6"/>
      <c r="F3" s="6"/>
      <c r="G3" s="28"/>
      <c r="H3" s="6"/>
      <c r="I3" s="7"/>
      <c r="J3" s="6"/>
      <c r="K3" s="6"/>
      <c r="L3" s="6"/>
      <c r="M3" s="6"/>
      <c r="N3" s="4"/>
      <c r="O3" s="5"/>
      <c r="P3" s="6"/>
    </row>
    <row r="4" spans="1:19" ht="20.100000000000001" customHeight="1" x14ac:dyDescent="0.25">
      <c r="A4" s="25"/>
      <c r="B4" s="6"/>
      <c r="C4" s="6"/>
      <c r="D4" s="6"/>
      <c r="E4" s="6"/>
      <c r="F4" s="6"/>
      <c r="G4" s="28"/>
      <c r="H4" s="6"/>
      <c r="I4" s="7"/>
      <c r="J4" s="6"/>
      <c r="K4" s="6"/>
      <c r="L4" s="6"/>
      <c r="M4" s="6"/>
      <c r="N4" s="4"/>
      <c r="O4" s="5"/>
      <c r="P4" s="6"/>
    </row>
    <row r="5" spans="1:19" ht="20.100000000000001" customHeight="1" x14ac:dyDescent="0.25">
      <c r="A5" s="25"/>
      <c r="B5" s="6"/>
      <c r="C5" s="6"/>
      <c r="D5" s="6"/>
      <c r="E5" s="6"/>
      <c r="F5" s="6"/>
      <c r="G5" s="28"/>
      <c r="H5" s="6"/>
      <c r="I5" s="7"/>
      <c r="J5" s="6"/>
      <c r="K5" s="6"/>
      <c r="L5" s="6"/>
      <c r="M5" s="6"/>
      <c r="N5" s="4"/>
      <c r="O5" s="5"/>
      <c r="P5" s="6"/>
    </row>
    <row r="6" spans="1:19" ht="20.100000000000001" customHeight="1" x14ac:dyDescent="0.25">
      <c r="A6" s="25"/>
      <c r="B6" s="6"/>
      <c r="C6" s="6"/>
      <c r="D6" s="6"/>
      <c r="E6" s="6"/>
      <c r="F6" s="6"/>
      <c r="G6" s="28"/>
      <c r="H6" s="6"/>
      <c r="I6" s="7"/>
      <c r="J6" s="6"/>
      <c r="K6" s="6"/>
      <c r="L6" s="6"/>
      <c r="M6" s="6"/>
      <c r="N6" s="4"/>
      <c r="O6" s="5"/>
      <c r="P6" s="6"/>
    </row>
    <row r="7" spans="1:19" ht="20.100000000000001" customHeight="1" x14ac:dyDescent="0.25">
      <c r="A7" s="25"/>
      <c r="B7" s="6"/>
      <c r="C7" s="6"/>
      <c r="D7" s="6"/>
      <c r="E7" s="6"/>
      <c r="F7" s="6"/>
      <c r="G7" s="28"/>
      <c r="H7" s="6"/>
      <c r="I7" s="7"/>
      <c r="J7" s="6"/>
      <c r="K7" s="6"/>
      <c r="L7" s="6"/>
      <c r="M7" s="6"/>
      <c r="N7" s="4"/>
      <c r="O7" s="5"/>
      <c r="P7" s="6"/>
    </row>
    <row r="8" spans="1:19" ht="20.100000000000001" customHeight="1" x14ac:dyDescent="0.25">
      <c r="A8" s="25"/>
      <c r="B8" s="6"/>
      <c r="C8" s="6"/>
      <c r="D8" s="6"/>
      <c r="E8" s="6"/>
      <c r="F8" s="6"/>
      <c r="G8" s="28"/>
      <c r="H8" s="6"/>
      <c r="I8" s="7"/>
      <c r="J8" s="6"/>
      <c r="K8" s="6"/>
      <c r="L8" s="6"/>
      <c r="M8" s="6"/>
      <c r="N8" s="4"/>
      <c r="O8" s="5"/>
      <c r="P8" s="6"/>
    </row>
    <row r="9" spans="1:19" ht="24" customHeight="1" x14ac:dyDescent="0.25">
      <c r="A9" s="25"/>
      <c r="B9" s="280" t="s">
        <v>183</v>
      </c>
      <c r="C9" s="280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6"/>
    </row>
    <row r="10" spans="1:19" ht="12" customHeight="1" x14ac:dyDescent="0.25">
      <c r="A10" s="25"/>
      <c r="B10" s="33"/>
      <c r="C10" s="33"/>
      <c r="D10" s="21"/>
      <c r="E10" s="36"/>
      <c r="F10" s="37"/>
      <c r="G10" s="38"/>
      <c r="H10" s="33"/>
      <c r="I10" s="36"/>
      <c r="J10" s="37"/>
      <c r="K10" s="33"/>
      <c r="L10" s="54"/>
      <c r="M10" s="54"/>
      <c r="N10" s="54"/>
      <c r="O10" s="54"/>
      <c r="P10" s="6"/>
      <c r="Q10" s="239">
        <v>0.2</v>
      </c>
      <c r="R10" s="240"/>
    </row>
    <row r="11" spans="1:19" ht="28.5" x14ac:dyDescent="0.45">
      <c r="A11" s="25"/>
      <c r="B11" s="20"/>
      <c r="C11" s="20"/>
      <c r="D11" s="21"/>
      <c r="E11" s="22"/>
      <c r="F11" s="23"/>
      <c r="G11" s="299" t="s">
        <v>99</v>
      </c>
      <c r="H11" s="300"/>
      <c r="I11" s="300"/>
      <c r="J11" s="300"/>
      <c r="K11" s="300"/>
      <c r="L11" s="44"/>
      <c r="M11" s="43"/>
      <c r="N11" s="43"/>
      <c r="O11" s="43"/>
      <c r="P11" s="6"/>
      <c r="Q11" s="241" t="s">
        <v>176</v>
      </c>
      <c r="R11" s="240"/>
    </row>
    <row r="12" spans="1:19" ht="26.25" customHeight="1" x14ac:dyDescent="0.4">
      <c r="A12" s="25"/>
      <c r="B12" s="20"/>
      <c r="C12" s="20"/>
      <c r="D12" s="21"/>
      <c r="E12" s="22"/>
      <c r="F12" s="23"/>
      <c r="G12" s="53"/>
      <c r="H12" s="173"/>
      <c r="I12" s="173"/>
      <c r="J12" s="173"/>
      <c r="K12" s="173"/>
      <c r="L12" s="174"/>
      <c r="M12" s="286" t="s">
        <v>211</v>
      </c>
      <c r="N12" s="286"/>
      <c r="O12" s="286"/>
      <c r="P12" s="6"/>
      <c r="Q12" s="52"/>
    </row>
    <row r="13" spans="1:19" s="186" customFormat="1" ht="12" customHeight="1" thickBot="1" x14ac:dyDescent="0.3">
      <c r="A13" s="47"/>
      <c r="B13" s="229"/>
      <c r="C13" s="230"/>
      <c r="D13" s="231"/>
      <c r="E13" s="232"/>
      <c r="F13" s="187"/>
      <c r="G13" s="188"/>
      <c r="H13" s="189"/>
      <c r="I13" s="16"/>
      <c r="J13" s="16"/>
      <c r="K13" s="187"/>
      <c r="L13" s="189"/>
      <c r="M13" s="189"/>
      <c r="N13" s="187"/>
      <c r="O13" s="190"/>
      <c r="P13" s="16"/>
      <c r="Q13" s="189"/>
      <c r="R13" s="189"/>
      <c r="S13" s="16"/>
    </row>
    <row r="14" spans="1:19" s="186" customFormat="1" ht="38.1" customHeight="1" thickBot="1" x14ac:dyDescent="0.3">
      <c r="A14" s="47"/>
      <c r="B14" s="178" t="s">
        <v>226</v>
      </c>
      <c r="C14" s="179"/>
      <c r="D14" s="180"/>
      <c r="E14" s="181"/>
      <c r="F14" s="187"/>
      <c r="G14" s="188"/>
      <c r="H14" s="310"/>
      <c r="I14" s="311"/>
      <c r="J14" s="311"/>
      <c r="K14" s="187"/>
      <c r="L14" s="189"/>
      <c r="M14" s="189"/>
      <c r="N14" s="187"/>
      <c r="O14" s="190"/>
      <c r="P14" s="16"/>
      <c r="Q14" s="184"/>
      <c r="R14" s="184"/>
    </row>
    <row r="15" spans="1:19" s="186" customFormat="1" ht="12" customHeight="1" thickBot="1" x14ac:dyDescent="0.3">
      <c r="A15" s="47"/>
      <c r="B15" s="229"/>
      <c r="C15" s="230"/>
      <c r="D15" s="231"/>
      <c r="E15" s="232"/>
      <c r="F15" s="182"/>
      <c r="G15" s="183"/>
      <c r="H15" s="184"/>
      <c r="I15" s="24"/>
      <c r="J15" s="24"/>
      <c r="K15" s="182"/>
      <c r="L15" s="184"/>
      <c r="M15" s="184"/>
      <c r="N15" s="182"/>
      <c r="O15" s="185"/>
      <c r="P15" s="16"/>
      <c r="Q15" s="189"/>
      <c r="R15" s="189"/>
      <c r="S15" s="16"/>
    </row>
    <row r="16" spans="1:19" s="143" customFormat="1" ht="44.1" customHeight="1" thickBot="1" x14ac:dyDescent="0.3">
      <c r="A16" s="60"/>
      <c r="B16" s="195" t="s">
        <v>40</v>
      </c>
      <c r="C16" s="196" t="s">
        <v>184</v>
      </c>
      <c r="D16" s="197" t="s">
        <v>39</v>
      </c>
      <c r="E16" s="303" t="s">
        <v>41</v>
      </c>
      <c r="F16" s="304"/>
      <c r="G16" s="304"/>
      <c r="H16" s="304"/>
      <c r="I16" s="305"/>
      <c r="J16" s="198" t="s">
        <v>42</v>
      </c>
      <c r="K16" s="198" t="s">
        <v>24</v>
      </c>
      <c r="L16" s="197" t="s">
        <v>0</v>
      </c>
      <c r="M16" s="197" t="s">
        <v>11</v>
      </c>
      <c r="N16" s="199" t="s">
        <v>204</v>
      </c>
      <c r="O16" s="200" t="s">
        <v>6</v>
      </c>
      <c r="P16" s="152"/>
      <c r="Q16" s="147" t="s">
        <v>0</v>
      </c>
      <c r="R16" s="147" t="s">
        <v>11</v>
      </c>
    </row>
    <row r="17" spans="1:19" s="35" customFormat="1" ht="12" customHeight="1" x14ac:dyDescent="0.25">
      <c r="A17" s="60"/>
      <c r="B17" s="34"/>
      <c r="C17" s="201"/>
      <c r="D17" s="34"/>
      <c r="F17" s="34"/>
      <c r="G17" s="34"/>
      <c r="H17" s="34"/>
      <c r="I17" s="34"/>
      <c r="J17" s="34"/>
      <c r="K17" s="202"/>
      <c r="L17" s="34"/>
      <c r="M17" s="34"/>
      <c r="N17" s="203"/>
      <c r="O17" s="152"/>
      <c r="P17" s="152"/>
      <c r="Q17" s="34"/>
      <c r="R17" s="34"/>
    </row>
    <row r="18" spans="1:19" s="72" customFormat="1" ht="27.95" customHeight="1" x14ac:dyDescent="0.25">
      <c r="A18" s="60"/>
      <c r="B18" s="143"/>
      <c r="C18" s="143"/>
      <c r="D18" s="211" t="s">
        <v>228</v>
      </c>
      <c r="E18" s="312"/>
      <c r="F18" s="313"/>
      <c r="G18" s="313"/>
      <c r="H18" s="313"/>
      <c r="I18" s="313"/>
      <c r="J18" s="313"/>
      <c r="K18" s="124"/>
      <c r="L18" s="112"/>
      <c r="M18" s="212"/>
      <c r="N18" s="124"/>
      <c r="O18" s="71"/>
      <c r="P18" s="71"/>
      <c r="Q18" s="213"/>
      <c r="R18" s="213"/>
      <c r="S18" s="113"/>
    </row>
    <row r="19" spans="1:19" s="72" customFormat="1" ht="27.95" customHeight="1" x14ac:dyDescent="0.25">
      <c r="A19" s="60"/>
      <c r="B19" s="61" t="s">
        <v>23</v>
      </c>
      <c r="C19" s="62"/>
      <c r="D19" s="63" t="s">
        <v>89</v>
      </c>
      <c r="E19" s="252" t="s">
        <v>67</v>
      </c>
      <c r="F19" s="253"/>
      <c r="G19" s="253"/>
      <c r="H19" s="253"/>
      <c r="I19" s="253"/>
      <c r="J19" s="67" t="s">
        <v>26</v>
      </c>
      <c r="K19" s="68">
        <v>12</v>
      </c>
      <c r="L19" s="65">
        <v>15</v>
      </c>
      <c r="M19" s="63">
        <f>K19*L19</f>
        <v>180</v>
      </c>
      <c r="N19" s="68"/>
      <c r="O19" s="70" t="str">
        <f>IF(N19="","",M19*N19)</f>
        <v/>
      </c>
      <c r="P19" s="71"/>
      <c r="Q19" s="65">
        <f>L19*(1+$Q$10)</f>
        <v>18</v>
      </c>
      <c r="R19" s="65">
        <f>M19*(1+$Q$10)</f>
        <v>216</v>
      </c>
    </row>
    <row r="20" spans="1:19" s="72" customFormat="1" ht="27.95" customHeight="1" x14ac:dyDescent="0.25">
      <c r="A20" s="60"/>
      <c r="B20" s="61" t="s">
        <v>95</v>
      </c>
      <c r="C20" s="62"/>
      <c r="D20" s="63" t="s">
        <v>90</v>
      </c>
      <c r="E20" s="252" t="s">
        <v>67</v>
      </c>
      <c r="F20" s="253"/>
      <c r="G20" s="253"/>
      <c r="H20" s="253"/>
      <c r="I20" s="253"/>
      <c r="J20" s="67" t="s">
        <v>88</v>
      </c>
      <c r="K20" s="68">
        <v>8</v>
      </c>
      <c r="L20" s="65">
        <v>35</v>
      </c>
      <c r="M20" s="63">
        <f>K20*L20</f>
        <v>280</v>
      </c>
      <c r="N20" s="68"/>
      <c r="O20" s="70" t="str">
        <f>IF(N20="","",M20*N20)</f>
        <v/>
      </c>
      <c r="P20" s="71"/>
      <c r="Q20" s="65">
        <f t="shared" ref="Q20:Q29" si="0">L20*(1+$Q$10)</f>
        <v>42</v>
      </c>
      <c r="R20" s="65">
        <f t="shared" ref="R20:R29" si="1">M20*(1+$Q$10)</f>
        <v>336</v>
      </c>
    </row>
    <row r="21" spans="1:19" s="72" customFormat="1" ht="27.95" customHeight="1" x14ac:dyDescent="0.25">
      <c r="A21" s="60"/>
      <c r="B21" s="61" t="s">
        <v>31</v>
      </c>
      <c r="C21" s="62"/>
      <c r="D21" s="63" t="s">
        <v>29</v>
      </c>
      <c r="E21" s="252" t="s">
        <v>68</v>
      </c>
      <c r="F21" s="253"/>
      <c r="G21" s="253"/>
      <c r="H21" s="253"/>
      <c r="I21" s="253"/>
      <c r="J21" s="67" t="s">
        <v>26</v>
      </c>
      <c r="K21" s="68">
        <v>12</v>
      </c>
      <c r="L21" s="65">
        <v>4.49</v>
      </c>
      <c r="M21" s="63">
        <f t="shared" ref="M21:M22" si="2">K21*L21</f>
        <v>53.88</v>
      </c>
      <c r="N21" s="68"/>
      <c r="O21" s="70" t="str">
        <f t="shared" ref="O21:O29" si="3">IF(N21="","",M21*N21)</f>
        <v/>
      </c>
      <c r="P21" s="71"/>
      <c r="Q21" s="65">
        <f t="shared" si="0"/>
        <v>5.3879999999999999</v>
      </c>
      <c r="R21" s="65">
        <f t="shared" si="1"/>
        <v>64.656000000000006</v>
      </c>
    </row>
    <row r="22" spans="1:19" s="72" customFormat="1" ht="27.95" customHeight="1" x14ac:dyDescent="0.25">
      <c r="A22" s="60"/>
      <c r="B22" s="61" t="s">
        <v>30</v>
      </c>
      <c r="C22" s="62"/>
      <c r="D22" s="63" t="s">
        <v>28</v>
      </c>
      <c r="E22" s="252" t="s">
        <v>69</v>
      </c>
      <c r="F22" s="253"/>
      <c r="G22" s="253"/>
      <c r="H22" s="253"/>
      <c r="I22" s="253"/>
      <c r="J22" s="67" t="s">
        <v>25</v>
      </c>
      <c r="K22" s="68">
        <v>12</v>
      </c>
      <c r="L22" s="65">
        <v>4.3499999999999996</v>
      </c>
      <c r="M22" s="63">
        <f t="shared" si="2"/>
        <v>52.199999999999996</v>
      </c>
      <c r="N22" s="68"/>
      <c r="O22" s="70" t="str">
        <f t="shared" si="3"/>
        <v/>
      </c>
      <c r="P22" s="71"/>
      <c r="Q22" s="65">
        <f t="shared" si="0"/>
        <v>5.22</v>
      </c>
      <c r="R22" s="65">
        <f t="shared" si="1"/>
        <v>62.639999999999993</v>
      </c>
    </row>
    <row r="23" spans="1:19" s="72" customFormat="1" ht="27.95" customHeight="1" x14ac:dyDescent="0.25">
      <c r="A23" s="60"/>
      <c r="B23" s="61" t="s">
        <v>57</v>
      </c>
      <c r="C23" s="62"/>
      <c r="D23" s="63" t="s">
        <v>152</v>
      </c>
      <c r="E23" s="252" t="s">
        <v>70</v>
      </c>
      <c r="F23" s="253"/>
      <c r="G23" s="253"/>
      <c r="H23" s="253"/>
      <c r="I23" s="253"/>
      <c r="J23" s="67" t="s">
        <v>25</v>
      </c>
      <c r="K23" s="68">
        <v>12</v>
      </c>
      <c r="L23" s="65">
        <v>9.74</v>
      </c>
      <c r="M23" s="63">
        <f>K23*L23</f>
        <v>116.88</v>
      </c>
      <c r="N23" s="68"/>
      <c r="O23" s="70" t="str">
        <f t="shared" si="3"/>
        <v/>
      </c>
      <c r="P23" s="71"/>
      <c r="Q23" s="65">
        <f t="shared" si="0"/>
        <v>11.688000000000001</v>
      </c>
      <c r="R23" s="65">
        <f t="shared" si="1"/>
        <v>140.256</v>
      </c>
    </row>
    <row r="24" spans="1:19" s="72" customFormat="1" ht="27.95" customHeight="1" x14ac:dyDescent="0.25">
      <c r="A24" s="60"/>
      <c r="B24" s="61" t="s">
        <v>97</v>
      </c>
      <c r="C24" s="62"/>
      <c r="D24" s="63" t="s">
        <v>153</v>
      </c>
      <c r="E24" s="65" t="s">
        <v>70</v>
      </c>
      <c r="F24" s="66"/>
      <c r="G24" s="66"/>
      <c r="H24" s="66"/>
      <c r="I24" s="66"/>
      <c r="J24" s="67" t="s">
        <v>98</v>
      </c>
      <c r="K24" s="68">
        <v>8</v>
      </c>
      <c r="L24" s="65">
        <v>32</v>
      </c>
      <c r="M24" s="63">
        <f>K24*L24</f>
        <v>256</v>
      </c>
      <c r="N24" s="155"/>
      <c r="O24" s="70" t="str">
        <f t="shared" si="3"/>
        <v/>
      </c>
      <c r="P24" s="71"/>
      <c r="Q24" s="65">
        <f t="shared" si="0"/>
        <v>38.4</v>
      </c>
      <c r="R24" s="65">
        <f t="shared" si="1"/>
        <v>307.2</v>
      </c>
    </row>
    <row r="25" spans="1:19" s="72" customFormat="1" ht="27.95" customHeight="1" x14ac:dyDescent="0.25">
      <c r="A25" s="60"/>
      <c r="B25" s="61" t="s">
        <v>62</v>
      </c>
      <c r="C25" s="62"/>
      <c r="D25" s="63" t="s">
        <v>63</v>
      </c>
      <c r="E25" s="252" t="s">
        <v>71</v>
      </c>
      <c r="F25" s="253"/>
      <c r="G25" s="253"/>
      <c r="H25" s="253"/>
      <c r="I25" s="253"/>
      <c r="J25" s="67" t="s">
        <v>64</v>
      </c>
      <c r="K25" s="68">
        <v>12</v>
      </c>
      <c r="L25" s="65">
        <v>5</v>
      </c>
      <c r="M25" s="63">
        <f t="shared" ref="M25:M29" si="4">K25*L25</f>
        <v>60</v>
      </c>
      <c r="N25" s="155"/>
      <c r="O25" s="70" t="str">
        <f t="shared" si="3"/>
        <v/>
      </c>
      <c r="P25" s="71"/>
      <c r="Q25" s="65">
        <f t="shared" si="0"/>
        <v>6</v>
      </c>
      <c r="R25" s="65">
        <f t="shared" si="1"/>
        <v>72</v>
      </c>
    </row>
    <row r="26" spans="1:19" s="72" customFormat="1" ht="27.95" customHeight="1" x14ac:dyDescent="0.25">
      <c r="A26" s="60"/>
      <c r="B26" s="61" t="s">
        <v>83</v>
      </c>
      <c r="C26" s="62"/>
      <c r="D26" s="63" t="s">
        <v>76</v>
      </c>
      <c r="E26" s="252" t="s">
        <v>77</v>
      </c>
      <c r="F26" s="253"/>
      <c r="G26" s="253"/>
      <c r="H26" s="253"/>
      <c r="I26" s="253"/>
      <c r="J26" s="67" t="s">
        <v>25</v>
      </c>
      <c r="K26" s="68">
        <v>12</v>
      </c>
      <c r="L26" s="65">
        <v>18.690000000000001</v>
      </c>
      <c r="M26" s="63">
        <f t="shared" si="4"/>
        <v>224.28000000000003</v>
      </c>
      <c r="N26" s="68"/>
      <c r="O26" s="70" t="str">
        <f>IF(N26="","",M26*N26)</f>
        <v/>
      </c>
      <c r="P26" s="71"/>
      <c r="Q26" s="65">
        <f t="shared" si="0"/>
        <v>22.428000000000001</v>
      </c>
      <c r="R26" s="65">
        <f t="shared" si="1"/>
        <v>269.13600000000002</v>
      </c>
    </row>
    <row r="27" spans="1:19" s="72" customFormat="1" ht="27.95" customHeight="1" x14ac:dyDescent="0.25">
      <c r="A27" s="60"/>
      <c r="B27" s="61" t="s">
        <v>84</v>
      </c>
      <c r="C27" s="62"/>
      <c r="D27" s="63" t="s">
        <v>78</v>
      </c>
      <c r="E27" s="252" t="s">
        <v>79</v>
      </c>
      <c r="F27" s="253"/>
      <c r="G27" s="253"/>
      <c r="H27" s="253"/>
      <c r="I27" s="253"/>
      <c r="J27" s="67" t="s">
        <v>87</v>
      </c>
      <c r="K27" s="68">
        <v>18</v>
      </c>
      <c r="L27" s="65">
        <v>3.54</v>
      </c>
      <c r="M27" s="63">
        <f t="shared" si="4"/>
        <v>63.72</v>
      </c>
      <c r="N27" s="68"/>
      <c r="O27" s="70" t="str">
        <f>IF(N27="","",M27*N27)</f>
        <v/>
      </c>
      <c r="P27" s="71"/>
      <c r="Q27" s="65">
        <f t="shared" si="0"/>
        <v>4.2480000000000002</v>
      </c>
      <c r="R27" s="65">
        <f t="shared" si="1"/>
        <v>76.463999999999999</v>
      </c>
    </row>
    <row r="28" spans="1:19" s="72" customFormat="1" ht="27.95" customHeight="1" x14ac:dyDescent="0.25">
      <c r="A28" s="60"/>
      <c r="B28" s="61" t="s">
        <v>85</v>
      </c>
      <c r="C28" s="62"/>
      <c r="D28" s="63" t="s">
        <v>80</v>
      </c>
      <c r="E28" s="252" t="s">
        <v>73</v>
      </c>
      <c r="F28" s="253"/>
      <c r="G28" s="253"/>
      <c r="H28" s="253"/>
      <c r="I28" s="253"/>
      <c r="J28" s="67" t="s">
        <v>81</v>
      </c>
      <c r="K28" s="68">
        <v>12</v>
      </c>
      <c r="L28" s="65">
        <v>4.54</v>
      </c>
      <c r="M28" s="63">
        <f t="shared" si="4"/>
        <v>54.480000000000004</v>
      </c>
      <c r="N28" s="68"/>
      <c r="O28" s="70" t="str">
        <f>IF(N28="","",M28*N28)</f>
        <v/>
      </c>
      <c r="P28" s="71"/>
      <c r="Q28" s="65">
        <f t="shared" si="0"/>
        <v>5.4479999999999995</v>
      </c>
      <c r="R28" s="65">
        <f t="shared" si="1"/>
        <v>65.376000000000005</v>
      </c>
    </row>
    <row r="29" spans="1:19" s="72" customFormat="1" ht="27.95" customHeight="1" thickBot="1" x14ac:dyDescent="0.3">
      <c r="A29" s="60"/>
      <c r="B29" s="164" t="s">
        <v>150</v>
      </c>
      <c r="C29" s="165"/>
      <c r="D29" s="166" t="s">
        <v>148</v>
      </c>
      <c r="E29" s="306" t="s">
        <v>225</v>
      </c>
      <c r="F29" s="307"/>
      <c r="G29" s="307"/>
      <c r="H29" s="307"/>
      <c r="I29" s="307"/>
      <c r="J29" s="171" t="s">
        <v>25</v>
      </c>
      <c r="K29" s="167">
        <v>12</v>
      </c>
      <c r="L29" s="168">
        <v>12.95</v>
      </c>
      <c r="M29" s="166">
        <f t="shared" si="4"/>
        <v>155.39999999999998</v>
      </c>
      <c r="N29" s="167"/>
      <c r="O29" s="169" t="str">
        <f t="shared" si="3"/>
        <v/>
      </c>
      <c r="P29" s="71"/>
      <c r="Q29" s="65">
        <f t="shared" si="0"/>
        <v>15.54</v>
      </c>
      <c r="R29" s="65">
        <f t="shared" si="1"/>
        <v>186.47999999999996</v>
      </c>
    </row>
    <row r="30" spans="1:19" s="35" customFormat="1" ht="12" customHeight="1" x14ac:dyDescent="0.25">
      <c r="A30" s="60"/>
      <c r="B30" s="34"/>
      <c r="C30" s="201"/>
      <c r="D30" s="34"/>
      <c r="F30" s="34"/>
      <c r="G30" s="34"/>
      <c r="H30" s="34"/>
      <c r="I30" s="34"/>
      <c r="J30" s="34"/>
      <c r="K30" s="202"/>
      <c r="L30" s="34"/>
      <c r="M30" s="34"/>
      <c r="N30" s="203"/>
      <c r="O30" s="152"/>
      <c r="P30" s="152"/>
      <c r="Q30" s="34"/>
      <c r="R30" s="34"/>
    </row>
    <row r="31" spans="1:19" s="72" customFormat="1" ht="27.95" customHeight="1" thickBot="1" x14ac:dyDescent="0.3">
      <c r="A31" s="60"/>
      <c r="B31" s="143"/>
      <c r="C31" s="143"/>
      <c r="D31" s="211" t="s">
        <v>229</v>
      </c>
      <c r="E31" s="211"/>
      <c r="F31" s="113"/>
      <c r="G31" s="113"/>
      <c r="H31" s="113"/>
      <c r="I31" s="113"/>
      <c r="J31" s="113"/>
      <c r="K31" s="124"/>
      <c r="L31" s="112"/>
      <c r="M31" s="212"/>
      <c r="N31" s="124"/>
      <c r="O31" s="71"/>
      <c r="P31" s="71"/>
      <c r="Q31" s="213"/>
      <c r="R31" s="213"/>
      <c r="S31" s="113"/>
    </row>
    <row r="32" spans="1:19" s="72" customFormat="1" ht="27.95" customHeight="1" x14ac:dyDescent="0.25">
      <c r="A32" s="60"/>
      <c r="B32" s="204" t="s">
        <v>106</v>
      </c>
      <c r="C32" s="205"/>
      <c r="D32" s="227" t="s">
        <v>230</v>
      </c>
      <c r="E32" s="314" t="s">
        <v>111</v>
      </c>
      <c r="F32" s="315"/>
      <c r="G32" s="315"/>
      <c r="H32" s="315"/>
      <c r="I32" s="315"/>
      <c r="J32" s="315"/>
      <c r="K32" s="228">
        <v>24</v>
      </c>
      <c r="L32" s="207">
        <v>19.95</v>
      </c>
      <c r="M32" s="207">
        <f>K32*L32</f>
        <v>478.79999999999995</v>
      </c>
      <c r="N32" s="206"/>
      <c r="O32" s="209" t="str">
        <f>IF(N32="","",M32*N32)</f>
        <v/>
      </c>
      <c r="P32" s="113"/>
      <c r="Q32" s="65">
        <f t="shared" ref="Q32:Q37" si="5">L32*(1+$Q$10)</f>
        <v>23.939999999999998</v>
      </c>
      <c r="R32" s="65">
        <f t="shared" ref="R32:R37" si="6">M32*(1+$Q$10)</f>
        <v>574.55999999999995</v>
      </c>
    </row>
    <row r="33" spans="1:19" s="72" customFormat="1" ht="27.95" customHeight="1" x14ac:dyDescent="0.25">
      <c r="A33" s="60"/>
      <c r="B33" s="61" t="s">
        <v>107</v>
      </c>
      <c r="C33" s="62"/>
      <c r="D33" s="96" t="s">
        <v>230</v>
      </c>
      <c r="E33" s="268" t="s">
        <v>113</v>
      </c>
      <c r="F33" s="269"/>
      <c r="G33" s="269"/>
      <c r="H33" s="269"/>
      <c r="I33" s="269"/>
      <c r="J33" s="269"/>
      <c r="K33" s="99">
        <v>24</v>
      </c>
      <c r="L33" s="65">
        <v>19.95</v>
      </c>
      <c r="M33" s="65">
        <f t="shared" ref="M33:M37" si="7">K33*L33</f>
        <v>478.79999999999995</v>
      </c>
      <c r="N33" s="68"/>
      <c r="O33" s="70" t="str">
        <f t="shared" ref="O33:O37" si="8">IF(N33="","",M33*N33)</f>
        <v/>
      </c>
      <c r="P33" s="113"/>
      <c r="Q33" s="65">
        <f t="shared" si="5"/>
        <v>23.939999999999998</v>
      </c>
      <c r="R33" s="65">
        <f t="shared" si="6"/>
        <v>574.55999999999995</v>
      </c>
    </row>
    <row r="34" spans="1:19" s="72" customFormat="1" ht="27.95" customHeight="1" x14ac:dyDescent="0.25">
      <c r="A34" s="60"/>
      <c r="B34" s="61" t="s">
        <v>108</v>
      </c>
      <c r="C34" s="62"/>
      <c r="D34" s="96" t="s">
        <v>231</v>
      </c>
      <c r="E34" s="268" t="s">
        <v>115</v>
      </c>
      <c r="F34" s="269"/>
      <c r="G34" s="269"/>
      <c r="H34" s="269"/>
      <c r="I34" s="269"/>
      <c r="J34" s="269"/>
      <c r="K34" s="99">
        <v>24</v>
      </c>
      <c r="L34" s="65">
        <v>19.95</v>
      </c>
      <c r="M34" s="65">
        <f t="shared" si="7"/>
        <v>478.79999999999995</v>
      </c>
      <c r="N34" s="68"/>
      <c r="O34" s="70" t="str">
        <f t="shared" si="8"/>
        <v/>
      </c>
      <c r="P34" s="113"/>
      <c r="Q34" s="65">
        <f t="shared" si="5"/>
        <v>23.939999999999998</v>
      </c>
      <c r="R34" s="65">
        <f t="shared" si="6"/>
        <v>574.55999999999995</v>
      </c>
    </row>
    <row r="35" spans="1:19" s="72" customFormat="1" ht="27.95" customHeight="1" x14ac:dyDescent="0.25">
      <c r="A35" s="60"/>
      <c r="B35" s="61" t="s">
        <v>109</v>
      </c>
      <c r="C35" s="62"/>
      <c r="D35" s="96" t="s">
        <v>231</v>
      </c>
      <c r="E35" s="268" t="s">
        <v>116</v>
      </c>
      <c r="F35" s="269"/>
      <c r="G35" s="269"/>
      <c r="H35" s="269"/>
      <c r="I35" s="269"/>
      <c r="J35" s="269"/>
      <c r="K35" s="99">
        <v>24</v>
      </c>
      <c r="L35" s="65">
        <v>19.95</v>
      </c>
      <c r="M35" s="65">
        <f t="shared" si="7"/>
        <v>478.79999999999995</v>
      </c>
      <c r="N35" s="68"/>
      <c r="O35" s="70" t="str">
        <f t="shared" si="8"/>
        <v/>
      </c>
      <c r="P35" s="113"/>
      <c r="Q35" s="65">
        <f t="shared" si="5"/>
        <v>23.939999999999998</v>
      </c>
      <c r="R35" s="65">
        <f t="shared" si="6"/>
        <v>574.55999999999995</v>
      </c>
    </row>
    <row r="36" spans="1:19" s="72" customFormat="1" ht="27.95" customHeight="1" x14ac:dyDescent="0.25">
      <c r="A36" s="60"/>
      <c r="B36" s="61" t="s">
        <v>105</v>
      </c>
      <c r="C36" s="62"/>
      <c r="D36" s="96" t="s">
        <v>231</v>
      </c>
      <c r="E36" s="268" t="s">
        <v>112</v>
      </c>
      <c r="F36" s="269"/>
      <c r="G36" s="269"/>
      <c r="H36" s="269"/>
      <c r="I36" s="269"/>
      <c r="J36" s="269"/>
      <c r="K36" s="99">
        <v>6</v>
      </c>
      <c r="L36" s="65">
        <v>72</v>
      </c>
      <c r="M36" s="65">
        <f t="shared" si="7"/>
        <v>432</v>
      </c>
      <c r="N36" s="68"/>
      <c r="O36" s="70" t="str">
        <f t="shared" si="8"/>
        <v/>
      </c>
      <c r="P36" s="113"/>
      <c r="Q36" s="65">
        <f t="shared" si="5"/>
        <v>86.399999999999991</v>
      </c>
      <c r="R36" s="65">
        <f t="shared" si="6"/>
        <v>518.4</v>
      </c>
    </row>
    <row r="37" spans="1:19" s="72" customFormat="1" ht="27.95" customHeight="1" thickBot="1" x14ac:dyDescent="0.3">
      <c r="A37" s="60"/>
      <c r="B37" s="100" t="s">
        <v>110</v>
      </c>
      <c r="C37" s="101"/>
      <c r="D37" s="226" t="s">
        <v>231</v>
      </c>
      <c r="E37" s="308" t="s">
        <v>114</v>
      </c>
      <c r="F37" s="309"/>
      <c r="G37" s="309"/>
      <c r="H37" s="309"/>
      <c r="I37" s="309"/>
      <c r="J37" s="309"/>
      <c r="K37" s="104">
        <v>6</v>
      </c>
      <c r="L37" s="103">
        <v>71</v>
      </c>
      <c r="M37" s="103">
        <f t="shared" si="7"/>
        <v>426</v>
      </c>
      <c r="N37" s="225"/>
      <c r="O37" s="107" t="str">
        <f t="shared" si="8"/>
        <v/>
      </c>
      <c r="P37" s="113"/>
      <c r="Q37" s="65">
        <f t="shared" si="5"/>
        <v>85.2</v>
      </c>
      <c r="R37" s="65">
        <f t="shared" si="6"/>
        <v>511.2</v>
      </c>
    </row>
    <row r="38" spans="1:19" s="35" customFormat="1" ht="12" customHeight="1" x14ac:dyDescent="0.25">
      <c r="A38" s="60"/>
      <c r="B38" s="34"/>
      <c r="C38" s="201"/>
      <c r="D38" s="34"/>
      <c r="F38" s="34"/>
      <c r="G38" s="34"/>
      <c r="H38" s="34"/>
      <c r="I38" s="34"/>
      <c r="J38" s="34"/>
      <c r="K38" s="202"/>
      <c r="L38" s="34"/>
      <c r="M38" s="34"/>
      <c r="N38" s="203"/>
      <c r="O38" s="152"/>
      <c r="P38" s="152"/>
      <c r="Q38" s="34"/>
      <c r="R38" s="34"/>
    </row>
    <row r="39" spans="1:19" s="72" customFormat="1" ht="27.95" customHeight="1" thickBot="1" x14ac:dyDescent="0.3">
      <c r="A39" s="60"/>
      <c r="B39" s="143"/>
      <c r="C39" s="143"/>
      <c r="D39" s="211" t="s">
        <v>227</v>
      </c>
      <c r="E39" s="312"/>
      <c r="F39" s="313"/>
      <c r="G39" s="313"/>
      <c r="H39" s="313"/>
      <c r="I39" s="313"/>
      <c r="J39" s="313"/>
      <c r="K39" s="124"/>
      <c r="L39" s="112"/>
      <c r="M39" s="212"/>
      <c r="N39" s="124"/>
      <c r="O39" s="71"/>
      <c r="P39" s="71"/>
      <c r="Q39" s="213"/>
      <c r="R39" s="213"/>
      <c r="S39" s="113"/>
    </row>
    <row r="40" spans="1:19" s="72" customFormat="1" ht="27.95" customHeight="1" x14ac:dyDescent="0.25">
      <c r="A40" s="60"/>
      <c r="B40" s="204" t="s">
        <v>14</v>
      </c>
      <c r="C40" s="205"/>
      <c r="D40" s="227" t="s">
        <v>27</v>
      </c>
      <c r="E40" s="314" t="s">
        <v>91</v>
      </c>
      <c r="F40" s="315"/>
      <c r="G40" s="315"/>
      <c r="H40" s="315"/>
      <c r="I40" s="315"/>
      <c r="J40" s="315"/>
      <c r="K40" s="228">
        <v>4</v>
      </c>
      <c r="L40" s="207">
        <v>53.95</v>
      </c>
      <c r="M40" s="207">
        <f>K40*L40</f>
        <v>215.8</v>
      </c>
      <c r="N40" s="206"/>
      <c r="O40" s="209" t="str">
        <f>IF(N40="","",M40*N40)</f>
        <v/>
      </c>
      <c r="P40" s="113"/>
      <c r="Q40" s="65">
        <f t="shared" ref="Q40:R45" si="9">L40*(1+$Q$19)</f>
        <v>1025.05</v>
      </c>
      <c r="R40" s="65">
        <f t="shared" si="9"/>
        <v>4100.2</v>
      </c>
    </row>
    <row r="41" spans="1:19" s="72" customFormat="1" ht="27.95" customHeight="1" x14ac:dyDescent="0.25">
      <c r="A41" s="60"/>
      <c r="B41" s="61" t="s">
        <v>58</v>
      </c>
      <c r="C41" s="62"/>
      <c r="D41" s="96" t="s">
        <v>56</v>
      </c>
      <c r="E41" s="268" t="s">
        <v>92</v>
      </c>
      <c r="F41" s="269"/>
      <c r="G41" s="269"/>
      <c r="H41" s="269"/>
      <c r="I41" s="269"/>
      <c r="J41" s="269"/>
      <c r="K41" s="99">
        <v>4</v>
      </c>
      <c r="L41" s="65">
        <v>66.95</v>
      </c>
      <c r="M41" s="65">
        <f>K41*L41</f>
        <v>267.8</v>
      </c>
      <c r="N41" s="68"/>
      <c r="O41" s="70" t="str">
        <f t="shared" ref="O41:O45" si="10">IF(N41="","",M41*N41)</f>
        <v/>
      </c>
      <c r="P41" s="113"/>
      <c r="Q41" s="65">
        <f t="shared" si="9"/>
        <v>1272.05</v>
      </c>
      <c r="R41" s="65">
        <f t="shared" si="9"/>
        <v>5088.2</v>
      </c>
    </row>
    <row r="42" spans="1:19" s="72" customFormat="1" ht="27.95" customHeight="1" x14ac:dyDescent="0.25">
      <c r="A42" s="60"/>
      <c r="B42" s="61" t="s">
        <v>59</v>
      </c>
      <c r="C42" s="62"/>
      <c r="D42" s="96" t="s">
        <v>55</v>
      </c>
      <c r="E42" s="268" t="s">
        <v>65</v>
      </c>
      <c r="F42" s="269"/>
      <c r="G42" s="269"/>
      <c r="H42" s="269"/>
      <c r="I42" s="269"/>
      <c r="J42" s="269"/>
      <c r="K42" s="99">
        <v>4</v>
      </c>
      <c r="L42" s="65">
        <v>47.95</v>
      </c>
      <c r="M42" s="65">
        <f>K42*L42</f>
        <v>191.8</v>
      </c>
      <c r="N42" s="68"/>
      <c r="O42" s="70" t="str">
        <f t="shared" si="10"/>
        <v/>
      </c>
      <c r="P42" s="113"/>
      <c r="Q42" s="65">
        <f t="shared" si="9"/>
        <v>911.05000000000007</v>
      </c>
      <c r="R42" s="65">
        <f t="shared" si="9"/>
        <v>3644.2000000000003</v>
      </c>
    </row>
    <row r="43" spans="1:19" s="72" customFormat="1" ht="27.95" customHeight="1" x14ac:dyDescent="0.25">
      <c r="A43" s="60"/>
      <c r="B43" s="61" t="s">
        <v>86</v>
      </c>
      <c r="C43" s="62"/>
      <c r="D43" s="96" t="s">
        <v>74</v>
      </c>
      <c r="E43" s="268" t="s">
        <v>75</v>
      </c>
      <c r="F43" s="269"/>
      <c r="G43" s="269"/>
      <c r="H43" s="269"/>
      <c r="I43" s="269"/>
      <c r="J43" s="269"/>
      <c r="K43" s="99">
        <v>4</v>
      </c>
      <c r="L43" s="65">
        <v>67.95</v>
      </c>
      <c r="M43" s="65">
        <f>K43*L43</f>
        <v>271.8</v>
      </c>
      <c r="N43" s="68"/>
      <c r="O43" s="70" t="str">
        <f t="shared" si="10"/>
        <v/>
      </c>
      <c r="P43" s="113"/>
      <c r="Q43" s="65">
        <f t="shared" si="9"/>
        <v>1291.05</v>
      </c>
      <c r="R43" s="65">
        <f>M43*(1+$Q$19)</f>
        <v>5164.2</v>
      </c>
    </row>
    <row r="44" spans="1:19" s="72" customFormat="1" ht="36" customHeight="1" x14ac:dyDescent="0.25">
      <c r="A44" s="60"/>
      <c r="B44" s="61" t="s">
        <v>72</v>
      </c>
      <c r="C44" s="62"/>
      <c r="D44" s="233" t="s">
        <v>232</v>
      </c>
      <c r="E44" s="268" t="s">
        <v>93</v>
      </c>
      <c r="F44" s="269"/>
      <c r="G44" s="269"/>
      <c r="H44" s="269"/>
      <c r="I44" s="269"/>
      <c r="J44" s="269"/>
      <c r="K44" s="99">
        <v>4</v>
      </c>
      <c r="L44" s="65">
        <v>75.95</v>
      </c>
      <c r="M44" s="65">
        <f>K44*L44</f>
        <v>303.8</v>
      </c>
      <c r="N44" s="68"/>
      <c r="O44" s="70" t="str">
        <f t="shared" si="10"/>
        <v/>
      </c>
      <c r="P44" s="113"/>
      <c r="Q44" s="65">
        <f t="shared" si="9"/>
        <v>1443.05</v>
      </c>
      <c r="R44" s="65">
        <f t="shared" si="9"/>
        <v>5772.2</v>
      </c>
    </row>
    <row r="45" spans="1:19" s="72" customFormat="1" ht="36" customHeight="1" thickBot="1" x14ac:dyDescent="0.3">
      <c r="A45" s="60"/>
      <c r="B45" s="100" t="s">
        <v>96</v>
      </c>
      <c r="C45" s="101"/>
      <c r="D45" s="234" t="s">
        <v>233</v>
      </c>
      <c r="E45" s="308" t="s">
        <v>94</v>
      </c>
      <c r="F45" s="309"/>
      <c r="G45" s="309"/>
      <c r="H45" s="309"/>
      <c r="I45" s="309"/>
      <c r="J45" s="309"/>
      <c r="K45" s="104">
        <v>4</v>
      </c>
      <c r="L45" s="103">
        <v>84.95</v>
      </c>
      <c r="M45" s="103">
        <f t="shared" ref="M45" si="11">K45*L45</f>
        <v>339.8</v>
      </c>
      <c r="N45" s="225"/>
      <c r="O45" s="107" t="str">
        <f t="shared" si="10"/>
        <v/>
      </c>
      <c r="P45" s="113"/>
      <c r="Q45" s="65">
        <f t="shared" si="9"/>
        <v>1614.05</v>
      </c>
      <c r="R45" s="65">
        <f t="shared" si="9"/>
        <v>6456.2</v>
      </c>
    </row>
    <row r="46" spans="1:19" ht="15.75" thickBot="1" x14ac:dyDescent="0.3"/>
    <row r="47" spans="1:19" s="72" customFormat="1" ht="27.95" customHeight="1" thickBot="1" x14ac:dyDescent="0.3">
      <c r="A47" s="60"/>
      <c r="B47" s="111"/>
      <c r="C47" s="111"/>
      <c r="D47" s="172"/>
      <c r="E47" s="35"/>
      <c r="F47" s="113"/>
      <c r="G47" s="113"/>
      <c r="H47" s="113"/>
      <c r="I47" s="113"/>
      <c r="J47" s="35"/>
      <c r="K47" s="114"/>
      <c r="L47" s="220"/>
      <c r="M47" s="221" t="s">
        <v>103</v>
      </c>
      <c r="N47" s="222">
        <f>SUM(N19:N29)+SUM(N32:N37)+SUM(N40:N45)</f>
        <v>0</v>
      </c>
      <c r="O47" s="223">
        <f>SUM(O19:O29)+SUM(O32:O37)+SUM(O40:O45)</f>
        <v>0</v>
      </c>
      <c r="P47" s="113"/>
    </row>
    <row r="49" spans="1:16" ht="17.25" customHeight="1" x14ac:dyDescent="0.25">
      <c r="A49" s="25"/>
      <c r="B49" s="6"/>
      <c r="C49" s="6"/>
      <c r="D49" s="6"/>
      <c r="E49" s="6"/>
      <c r="F49" s="6"/>
      <c r="G49" s="28"/>
      <c r="H49" s="237" t="s">
        <v>177</v>
      </c>
      <c r="I49" s="238"/>
      <c r="J49" s="238"/>
      <c r="K49" s="6"/>
      <c r="L49" s="6"/>
      <c r="M49" s="6"/>
      <c r="N49" s="4"/>
      <c r="O49" s="5"/>
      <c r="P49" s="6"/>
    </row>
  </sheetData>
  <mergeCells count="32">
    <mergeCell ref="E41:J41"/>
    <mergeCell ref="M12:O12"/>
    <mergeCell ref="H14:J14"/>
    <mergeCell ref="E18:J18"/>
    <mergeCell ref="E39:J39"/>
    <mergeCell ref="E32:J32"/>
    <mergeCell ref="E33:J33"/>
    <mergeCell ref="E34:J34"/>
    <mergeCell ref="E36:J36"/>
    <mergeCell ref="E37:J37"/>
    <mergeCell ref="E40:J40"/>
    <mergeCell ref="E35:J35"/>
    <mergeCell ref="E42:J42"/>
    <mergeCell ref="E43:J43"/>
    <mergeCell ref="E44:J44"/>
    <mergeCell ref="E45:J45"/>
    <mergeCell ref="H49:J49"/>
    <mergeCell ref="B9:O9"/>
    <mergeCell ref="E16:I16"/>
    <mergeCell ref="E19:I19"/>
    <mergeCell ref="E29:I29"/>
    <mergeCell ref="E25:I25"/>
    <mergeCell ref="E26:I26"/>
    <mergeCell ref="E28:I28"/>
    <mergeCell ref="E23:I23"/>
    <mergeCell ref="E21:I21"/>
    <mergeCell ref="E22:I22"/>
    <mergeCell ref="Q10:R10"/>
    <mergeCell ref="Q11:R11"/>
    <mergeCell ref="G11:K11"/>
    <mergeCell ref="E27:I27"/>
    <mergeCell ref="E20:I20"/>
  </mergeCells>
  <phoneticPr fontId="16" type="noConversion"/>
  <conditionalFormatting sqref="O1:O8 O32:O37">
    <cfRule type="cellIs" dxfId="7" priority="129" operator="lessThan">
      <formula>0</formula>
    </cfRule>
  </conditionalFormatting>
  <conditionalFormatting sqref="O13:O15">
    <cfRule type="cellIs" dxfId="6" priority="6" operator="lessThan">
      <formula>0</formula>
    </cfRule>
  </conditionalFormatting>
  <conditionalFormatting sqref="O40:O1048576">
    <cfRule type="cellIs" dxfId="5" priority="1" operator="lessThan">
      <formula>0</formula>
    </cfRule>
  </conditionalFormatting>
  <conditionalFormatting sqref="O14:P14">
    <cfRule type="cellIs" dxfId="4" priority="5" operator="lessThan">
      <formula>0</formula>
    </cfRule>
  </conditionalFormatting>
  <conditionalFormatting sqref="O16:P31">
    <cfRule type="cellIs" dxfId="3" priority="3" operator="lessThan">
      <formula>0</formula>
    </cfRule>
  </conditionalFormatting>
  <conditionalFormatting sqref="O38:P39">
    <cfRule type="cellIs" dxfId="2" priority="2" operator="lessThan">
      <formula>0</formula>
    </cfRule>
  </conditionalFormatting>
  <printOptions horizontalCentered="1" verticalCentered="1"/>
  <pageMargins left="0.27" right="0.27" top="0.2" bottom="7.0000000000000007E-2" header="0.05" footer="0.05"/>
  <pageSetup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30D2-18B5-4D8F-8AD6-C38890E8BDF2}">
  <sheetPr>
    <pageSetUpPr fitToPage="1"/>
  </sheetPr>
  <dimension ref="A1:S50"/>
  <sheetViews>
    <sheetView zoomScale="80" zoomScaleNormal="80" zoomScaleSheetLayoutView="70" workbookViewId="0">
      <pane xSplit="4" topLeftCell="E1" activePane="topRight" state="frozen"/>
      <selection activeCell="A15" sqref="A15"/>
      <selection pane="topRight" activeCell="H13" sqref="H13:J13"/>
    </sheetView>
  </sheetViews>
  <sheetFormatPr defaultRowHeight="15" outlineLevelCol="1" x14ac:dyDescent="0.25"/>
  <cols>
    <col min="1" max="1" width="3.7109375" style="26" customWidth="1"/>
    <col min="2" max="2" width="9.7109375" customWidth="1"/>
    <col min="3" max="3" width="18.7109375" hidden="1" customWidth="1" outlineLevel="1"/>
    <col min="4" max="4" width="22.7109375" customWidth="1" collapsed="1"/>
    <col min="6" max="6" width="9.140625" customWidth="1"/>
    <col min="7" max="7" width="9.140625" style="30" customWidth="1"/>
    <col min="8" max="8" width="18.85546875" customWidth="1"/>
    <col min="9" max="9" width="9.7109375" style="1" customWidth="1"/>
    <col min="10" max="10" width="10.7109375" customWidth="1"/>
    <col min="11" max="11" width="15.7109375" customWidth="1"/>
    <col min="12" max="12" width="10.7109375" customWidth="1"/>
    <col min="13" max="13" width="10.28515625" customWidth="1"/>
    <col min="14" max="14" width="9.7109375" style="2" customWidth="1"/>
    <col min="15" max="15" width="14.7109375" style="3" customWidth="1"/>
    <col min="16" max="16" width="3.7109375" customWidth="1"/>
    <col min="17" max="18" width="10.7109375" hidden="1" customWidth="1"/>
  </cols>
  <sheetData>
    <row r="1" spans="1:19" ht="9" customHeight="1" x14ac:dyDescent="0.25">
      <c r="A1" s="25"/>
      <c r="B1" s="6"/>
      <c r="C1" s="6"/>
      <c r="D1" s="6"/>
      <c r="E1" s="6"/>
      <c r="F1" s="6"/>
      <c r="G1" s="28"/>
      <c r="H1" s="6"/>
      <c r="I1" s="7"/>
      <c r="J1" s="6"/>
      <c r="K1" s="6"/>
      <c r="L1" s="6"/>
      <c r="M1" s="6"/>
      <c r="N1" s="4"/>
      <c r="O1" s="5"/>
      <c r="P1" s="6"/>
    </row>
    <row r="2" spans="1:19" ht="20.100000000000001" customHeight="1" x14ac:dyDescent="0.25">
      <c r="A2" s="25"/>
      <c r="B2" s="6"/>
      <c r="C2" s="6"/>
      <c r="D2" s="6"/>
      <c r="E2" s="6"/>
      <c r="F2" s="6"/>
      <c r="G2" s="28"/>
      <c r="H2" s="6"/>
      <c r="I2" s="7"/>
      <c r="J2" s="6"/>
      <c r="K2" s="6"/>
      <c r="L2" s="6"/>
      <c r="M2" s="6"/>
      <c r="N2" s="4"/>
      <c r="O2" s="5"/>
      <c r="P2" s="6"/>
    </row>
    <row r="3" spans="1:19" ht="20.100000000000001" customHeight="1" x14ac:dyDescent="0.25">
      <c r="A3" s="25"/>
      <c r="B3" s="6"/>
      <c r="C3" s="6"/>
      <c r="D3" s="6"/>
      <c r="E3" s="6"/>
      <c r="F3" s="6"/>
      <c r="G3" s="28"/>
      <c r="H3" s="6"/>
      <c r="I3" s="7"/>
      <c r="J3" s="6"/>
      <c r="K3" s="6"/>
      <c r="L3" s="6"/>
      <c r="M3" s="6"/>
      <c r="N3" s="4"/>
      <c r="O3" s="5"/>
      <c r="P3" s="6"/>
    </row>
    <row r="4" spans="1:19" ht="20.100000000000001" customHeight="1" x14ac:dyDescent="0.25">
      <c r="A4" s="25"/>
      <c r="B4" s="6"/>
      <c r="C4" s="6"/>
      <c r="D4" s="6"/>
      <c r="E4" s="6"/>
      <c r="F4" s="6"/>
      <c r="G4" s="28"/>
      <c r="H4" s="6"/>
      <c r="I4" s="7"/>
      <c r="J4" s="6"/>
      <c r="K4" s="6"/>
      <c r="L4" s="6"/>
      <c r="M4" s="6"/>
      <c r="N4" s="4"/>
      <c r="O4" s="5"/>
      <c r="P4" s="6"/>
    </row>
    <row r="5" spans="1:19" ht="20.100000000000001" customHeight="1" x14ac:dyDescent="0.25">
      <c r="A5" s="25"/>
      <c r="B5" s="6"/>
      <c r="C5" s="6"/>
      <c r="D5" s="6"/>
      <c r="E5" s="6"/>
      <c r="F5" s="6"/>
      <c r="G5" s="28"/>
      <c r="H5" s="6"/>
      <c r="I5" s="7"/>
      <c r="J5" s="6"/>
      <c r="K5" s="6"/>
      <c r="L5" s="6"/>
      <c r="M5" s="6"/>
      <c r="N5" s="4"/>
      <c r="O5" s="5"/>
      <c r="P5" s="6"/>
    </row>
    <row r="6" spans="1:19" ht="20.100000000000001" customHeight="1" x14ac:dyDescent="0.25">
      <c r="A6" s="25"/>
      <c r="B6" s="6"/>
      <c r="C6" s="6"/>
      <c r="D6" s="6"/>
      <c r="E6" s="6"/>
      <c r="F6" s="6"/>
      <c r="G6" s="28"/>
      <c r="H6" s="6"/>
      <c r="I6" s="7"/>
      <c r="J6" s="6"/>
      <c r="K6" s="6"/>
      <c r="L6" s="6"/>
      <c r="M6" s="6"/>
      <c r="N6" s="4"/>
      <c r="O6" s="5"/>
      <c r="P6" s="6"/>
    </row>
    <row r="7" spans="1:19" ht="20.100000000000001" customHeight="1" x14ac:dyDescent="0.25">
      <c r="A7" s="25"/>
      <c r="B7" s="6"/>
      <c r="C7" s="6"/>
      <c r="D7" s="6"/>
      <c r="E7" s="6"/>
      <c r="F7" s="6"/>
      <c r="G7" s="28"/>
      <c r="H7" s="6"/>
      <c r="I7" s="7"/>
      <c r="J7" s="6"/>
      <c r="K7" s="6"/>
      <c r="L7" s="6"/>
      <c r="M7" s="6"/>
      <c r="N7" s="4"/>
      <c r="O7" s="5"/>
      <c r="P7" s="6"/>
    </row>
    <row r="8" spans="1:19" ht="20.100000000000001" customHeight="1" x14ac:dyDescent="0.25">
      <c r="A8" s="25"/>
      <c r="B8" s="6"/>
      <c r="C8" s="6"/>
      <c r="D8" s="6"/>
      <c r="E8" s="6"/>
      <c r="F8" s="6"/>
      <c r="G8" s="28"/>
      <c r="H8" s="6"/>
      <c r="I8" s="7"/>
      <c r="J8" s="6"/>
      <c r="K8" s="6"/>
      <c r="L8" s="6"/>
      <c r="M8" s="6"/>
      <c r="N8" s="4"/>
      <c r="O8" s="5"/>
      <c r="P8" s="6"/>
    </row>
    <row r="9" spans="1:19" ht="24" customHeight="1" x14ac:dyDescent="0.25">
      <c r="A9" s="25"/>
      <c r="B9" s="280" t="s">
        <v>183</v>
      </c>
      <c r="C9" s="280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6"/>
    </row>
    <row r="10" spans="1:19" ht="12" customHeight="1" x14ac:dyDescent="0.25">
      <c r="A10" s="25"/>
      <c r="B10" s="33"/>
      <c r="C10" s="33"/>
      <c r="D10" s="21"/>
      <c r="E10" s="36"/>
      <c r="F10" s="37"/>
      <c r="G10" s="38"/>
      <c r="H10" s="33"/>
      <c r="I10" s="36"/>
      <c r="J10" s="37"/>
      <c r="K10" s="33"/>
      <c r="L10" s="54"/>
      <c r="M10" s="54"/>
      <c r="N10" s="54"/>
      <c r="O10" s="54"/>
      <c r="P10" s="6"/>
      <c r="Q10" s="239">
        <v>0.2</v>
      </c>
      <c r="R10" s="240"/>
    </row>
    <row r="11" spans="1:19" ht="28.5" x14ac:dyDescent="0.45">
      <c r="A11" s="25"/>
      <c r="B11" s="20"/>
      <c r="C11" s="20"/>
      <c r="D11" s="21"/>
      <c r="E11" s="22"/>
      <c r="F11" s="23"/>
      <c r="G11" s="299" t="s">
        <v>99</v>
      </c>
      <c r="H11" s="300"/>
      <c r="I11" s="300"/>
      <c r="J11" s="300"/>
      <c r="K11" s="300"/>
      <c r="L11" s="44"/>
      <c r="M11" s="43"/>
      <c r="N11" s="43"/>
      <c r="O11" s="43"/>
      <c r="P11" s="6"/>
      <c r="Q11" s="241" t="s">
        <v>176</v>
      </c>
      <c r="R11" s="240"/>
    </row>
    <row r="12" spans="1:19" ht="27" customHeight="1" thickBot="1" x14ac:dyDescent="0.45">
      <c r="A12" s="25"/>
      <c r="B12" s="20"/>
      <c r="C12" s="20"/>
      <c r="D12" s="21"/>
      <c r="E12" s="22"/>
      <c r="F12" s="23"/>
      <c r="G12" s="53"/>
      <c r="H12" s="173"/>
      <c r="I12" s="173"/>
      <c r="J12" s="173"/>
      <c r="K12" s="173"/>
      <c r="L12" s="174"/>
      <c r="M12" s="286" t="s">
        <v>211</v>
      </c>
      <c r="N12" s="286"/>
      <c r="O12" s="286"/>
      <c r="P12" s="6"/>
      <c r="Q12" s="52"/>
    </row>
    <row r="13" spans="1:19" s="186" customFormat="1" ht="38.1" customHeight="1" thickBot="1" x14ac:dyDescent="0.3">
      <c r="A13" s="47"/>
      <c r="B13" s="178" t="s">
        <v>163</v>
      </c>
      <c r="C13" s="179"/>
      <c r="D13" s="180"/>
      <c r="E13" s="181"/>
      <c r="F13" s="187"/>
      <c r="G13" s="188"/>
      <c r="H13" s="310"/>
      <c r="I13" s="311"/>
      <c r="J13" s="311"/>
      <c r="K13" s="187"/>
      <c r="L13" s="189"/>
      <c r="M13" s="189"/>
      <c r="N13" s="187"/>
      <c r="O13" s="190"/>
      <c r="P13" s="16"/>
      <c r="Q13" s="184"/>
      <c r="R13" s="184"/>
    </row>
    <row r="14" spans="1:19" s="186" customFormat="1" ht="12" customHeight="1" thickBot="1" x14ac:dyDescent="0.3">
      <c r="A14" s="47"/>
      <c r="B14" s="194"/>
      <c r="C14" s="191"/>
      <c r="D14" s="192"/>
      <c r="E14" s="193"/>
      <c r="F14" s="182"/>
      <c r="G14" s="183"/>
      <c r="H14" s="184"/>
      <c r="I14" s="24"/>
      <c r="J14" s="24"/>
      <c r="K14" s="182"/>
      <c r="L14" s="184"/>
      <c r="M14" s="184"/>
      <c r="N14" s="182"/>
      <c r="O14" s="185"/>
      <c r="P14" s="16"/>
      <c r="Q14" s="189"/>
      <c r="R14" s="189"/>
      <c r="S14" s="16"/>
    </row>
    <row r="15" spans="1:19" s="143" customFormat="1" ht="44.1" customHeight="1" thickBot="1" x14ac:dyDescent="0.3">
      <c r="A15" s="60"/>
      <c r="B15" s="195" t="s">
        <v>40</v>
      </c>
      <c r="C15" s="196" t="s">
        <v>184</v>
      </c>
      <c r="D15" s="316" t="s">
        <v>39</v>
      </c>
      <c r="E15" s="317" t="s">
        <v>41</v>
      </c>
      <c r="F15" s="316" t="s">
        <v>41</v>
      </c>
      <c r="G15" s="316"/>
      <c r="H15" s="316"/>
      <c r="I15" s="316"/>
      <c r="J15" s="316"/>
      <c r="K15" s="198" t="s">
        <v>24</v>
      </c>
      <c r="L15" s="197" t="s">
        <v>104</v>
      </c>
      <c r="M15" s="197" t="s">
        <v>11</v>
      </c>
      <c r="N15" s="199" t="s">
        <v>204</v>
      </c>
      <c r="O15" s="200" t="s">
        <v>6</v>
      </c>
      <c r="P15" s="152"/>
      <c r="Q15" s="147" t="s">
        <v>104</v>
      </c>
      <c r="R15" s="147" t="s">
        <v>11</v>
      </c>
    </row>
    <row r="16" spans="1:19" s="35" customFormat="1" ht="12" customHeight="1" x14ac:dyDescent="0.25">
      <c r="A16" s="60"/>
      <c r="B16" s="34"/>
      <c r="C16" s="201"/>
      <c r="D16" s="34"/>
      <c r="F16" s="34"/>
      <c r="G16" s="34"/>
      <c r="H16" s="34"/>
      <c r="I16" s="34"/>
      <c r="J16" s="34"/>
      <c r="K16" s="202"/>
      <c r="L16" s="34"/>
      <c r="M16" s="34"/>
      <c r="N16" s="203"/>
      <c r="O16" s="152"/>
      <c r="P16" s="152"/>
      <c r="Q16" s="34"/>
      <c r="R16" s="34"/>
    </row>
    <row r="17" spans="1:19" s="72" customFormat="1" ht="27.95" customHeight="1" thickBot="1" x14ac:dyDescent="0.3">
      <c r="A17" s="60"/>
      <c r="B17" s="143"/>
      <c r="C17" s="143"/>
      <c r="D17" s="211" t="s">
        <v>164</v>
      </c>
      <c r="E17" s="312"/>
      <c r="F17" s="313"/>
      <c r="G17" s="313"/>
      <c r="H17" s="313"/>
      <c r="I17" s="313"/>
      <c r="J17" s="313"/>
      <c r="K17" s="124"/>
      <c r="L17" s="112"/>
      <c r="M17" s="212"/>
      <c r="N17" s="124"/>
      <c r="O17" s="71"/>
      <c r="P17" s="71"/>
      <c r="Q17" s="213">
        <f t="shared" ref="Q17:R32" si="0">L17*(1+$Q$10)</f>
        <v>0</v>
      </c>
      <c r="R17" s="213">
        <f t="shared" si="0"/>
        <v>0</v>
      </c>
      <c r="S17" s="113"/>
    </row>
    <row r="18" spans="1:19" s="72" customFormat="1" ht="27.95" customHeight="1" x14ac:dyDescent="0.25">
      <c r="A18" s="60"/>
      <c r="B18" s="204" t="s">
        <v>145</v>
      </c>
      <c r="C18" s="210"/>
      <c r="D18" s="318" t="s">
        <v>147</v>
      </c>
      <c r="E18" s="319"/>
      <c r="F18" s="298" t="s">
        <v>146</v>
      </c>
      <c r="G18" s="298"/>
      <c r="H18" s="298"/>
      <c r="I18" s="298"/>
      <c r="J18" s="298"/>
      <c r="K18" s="206">
        <v>36</v>
      </c>
      <c r="L18" s="207"/>
      <c r="M18" s="208">
        <v>487.2</v>
      </c>
      <c r="N18" s="206"/>
      <c r="O18" s="209" t="str">
        <f>IF(N18="","",M18*N18)</f>
        <v/>
      </c>
      <c r="P18" s="71"/>
      <c r="Q18" s="65">
        <f t="shared" si="0"/>
        <v>0</v>
      </c>
      <c r="R18" s="65">
        <f t="shared" si="0"/>
        <v>584.64</v>
      </c>
    </row>
    <row r="19" spans="1:19" s="72" customFormat="1" ht="27.95" customHeight="1" x14ac:dyDescent="0.25">
      <c r="A19" s="60"/>
      <c r="B19" s="61" t="s">
        <v>117</v>
      </c>
      <c r="C19" s="62" t="s">
        <v>186</v>
      </c>
      <c r="D19" s="63" t="s">
        <v>118</v>
      </c>
      <c r="E19" s="252" t="s">
        <v>127</v>
      </c>
      <c r="F19" s="253"/>
      <c r="G19" s="253"/>
      <c r="H19" s="253"/>
      <c r="I19" s="253"/>
      <c r="J19" s="253"/>
      <c r="K19" s="68">
        <v>12</v>
      </c>
      <c r="L19" s="65">
        <v>12.95</v>
      </c>
      <c r="M19" s="63">
        <f>K19*L19</f>
        <v>155.39999999999998</v>
      </c>
      <c r="N19" s="68"/>
      <c r="O19" s="70" t="str">
        <f t="shared" ref="O19:O32" si="1">IF(N19="","",M19*N19)</f>
        <v/>
      </c>
      <c r="P19" s="71"/>
      <c r="Q19" s="65">
        <f t="shared" si="0"/>
        <v>15.54</v>
      </c>
      <c r="R19" s="65">
        <f t="shared" si="0"/>
        <v>186.47999999999996</v>
      </c>
    </row>
    <row r="20" spans="1:19" s="72" customFormat="1" ht="27.95" customHeight="1" x14ac:dyDescent="0.25">
      <c r="A20" s="60"/>
      <c r="B20" s="61" t="s">
        <v>119</v>
      </c>
      <c r="C20" s="62" t="s">
        <v>187</v>
      </c>
      <c r="D20" s="63" t="s">
        <v>120</v>
      </c>
      <c r="E20" s="252" t="s">
        <v>128</v>
      </c>
      <c r="F20" s="253"/>
      <c r="G20" s="253"/>
      <c r="H20" s="253"/>
      <c r="I20" s="253"/>
      <c r="J20" s="253"/>
      <c r="K20" s="68">
        <v>12</v>
      </c>
      <c r="L20" s="65">
        <v>12.95</v>
      </c>
      <c r="M20" s="63">
        <f t="shared" ref="M20:M32" si="2">K20*L20</f>
        <v>155.39999999999998</v>
      </c>
      <c r="N20" s="68"/>
      <c r="O20" s="70" t="str">
        <f t="shared" si="1"/>
        <v/>
      </c>
      <c r="P20" s="71"/>
      <c r="Q20" s="65">
        <f t="shared" si="0"/>
        <v>15.54</v>
      </c>
      <c r="R20" s="65">
        <f t="shared" si="0"/>
        <v>186.47999999999996</v>
      </c>
    </row>
    <row r="21" spans="1:19" s="72" customFormat="1" ht="27.95" customHeight="1" x14ac:dyDescent="0.25">
      <c r="A21" s="60"/>
      <c r="B21" s="61" t="s">
        <v>125</v>
      </c>
      <c r="C21" s="62" t="s">
        <v>188</v>
      </c>
      <c r="D21" s="63" t="s">
        <v>121</v>
      </c>
      <c r="E21" s="252" t="s">
        <v>129</v>
      </c>
      <c r="F21" s="253"/>
      <c r="G21" s="253"/>
      <c r="H21" s="253"/>
      <c r="I21" s="253"/>
      <c r="J21" s="253"/>
      <c r="K21" s="68">
        <v>12</v>
      </c>
      <c r="L21" s="65">
        <v>12.95</v>
      </c>
      <c r="M21" s="63">
        <f t="shared" si="2"/>
        <v>155.39999999999998</v>
      </c>
      <c r="N21" s="68"/>
      <c r="O21" s="70" t="str">
        <f t="shared" si="1"/>
        <v/>
      </c>
      <c r="P21" s="71"/>
      <c r="Q21" s="65">
        <f t="shared" si="0"/>
        <v>15.54</v>
      </c>
      <c r="R21" s="65">
        <f t="shared" si="0"/>
        <v>186.47999999999996</v>
      </c>
    </row>
    <row r="22" spans="1:19" s="72" customFormat="1" ht="27.95" customHeight="1" x14ac:dyDescent="0.25">
      <c r="A22" s="60"/>
      <c r="B22" s="61" t="s">
        <v>126</v>
      </c>
      <c r="C22" s="62" t="s">
        <v>189</v>
      </c>
      <c r="D22" s="63" t="s">
        <v>122</v>
      </c>
      <c r="E22" s="252" t="s">
        <v>131</v>
      </c>
      <c r="F22" s="253"/>
      <c r="G22" s="253"/>
      <c r="H22" s="253"/>
      <c r="I22" s="253"/>
      <c r="J22" s="253"/>
      <c r="K22" s="155">
        <v>12</v>
      </c>
      <c r="L22" s="156">
        <v>12.95</v>
      </c>
      <c r="M22" s="157">
        <f t="shared" si="2"/>
        <v>155.39999999999998</v>
      </c>
      <c r="N22" s="155"/>
      <c r="O22" s="70" t="str">
        <f t="shared" si="1"/>
        <v/>
      </c>
      <c r="P22" s="71"/>
      <c r="Q22" s="65">
        <f t="shared" si="0"/>
        <v>15.54</v>
      </c>
      <c r="R22" s="65">
        <f t="shared" si="0"/>
        <v>186.47999999999996</v>
      </c>
    </row>
    <row r="23" spans="1:19" s="72" customFormat="1" ht="27.95" customHeight="1" x14ac:dyDescent="0.25">
      <c r="A23" s="60"/>
      <c r="B23" s="158" t="s">
        <v>123</v>
      </c>
      <c r="C23" s="82" t="s">
        <v>190</v>
      </c>
      <c r="D23" s="157" t="s">
        <v>124</v>
      </c>
      <c r="E23" s="252" t="s">
        <v>130</v>
      </c>
      <c r="F23" s="253"/>
      <c r="G23" s="253"/>
      <c r="H23" s="253"/>
      <c r="I23" s="253"/>
      <c r="J23" s="253"/>
      <c r="K23" s="155">
        <v>12</v>
      </c>
      <c r="L23" s="156">
        <v>12.95</v>
      </c>
      <c r="M23" s="157">
        <f t="shared" si="2"/>
        <v>155.39999999999998</v>
      </c>
      <c r="N23" s="155"/>
      <c r="O23" s="70" t="str">
        <f t="shared" si="1"/>
        <v/>
      </c>
      <c r="P23" s="71"/>
      <c r="Q23" s="65">
        <f t="shared" si="0"/>
        <v>15.54</v>
      </c>
      <c r="R23" s="65">
        <f t="shared" si="0"/>
        <v>186.47999999999996</v>
      </c>
    </row>
    <row r="24" spans="1:19" s="72" customFormat="1" ht="27.95" customHeight="1" x14ac:dyDescent="0.25">
      <c r="A24" s="60"/>
      <c r="B24" s="159" t="s">
        <v>133</v>
      </c>
      <c r="C24" s="160" t="s">
        <v>191</v>
      </c>
      <c r="D24" s="161" t="s">
        <v>212</v>
      </c>
      <c r="E24" s="301" t="s">
        <v>140</v>
      </c>
      <c r="F24" s="302"/>
      <c r="G24" s="302"/>
      <c r="H24" s="302"/>
      <c r="I24" s="302"/>
      <c r="J24" s="302"/>
      <c r="K24" s="162">
        <v>12</v>
      </c>
      <c r="L24" s="163">
        <v>12.95</v>
      </c>
      <c r="M24" s="161">
        <f t="shared" si="2"/>
        <v>155.39999999999998</v>
      </c>
      <c r="N24" s="162"/>
      <c r="O24" s="81" t="str">
        <f t="shared" si="1"/>
        <v/>
      </c>
      <c r="P24" s="71"/>
      <c r="Q24" s="65">
        <f t="shared" si="0"/>
        <v>15.54</v>
      </c>
      <c r="R24" s="65">
        <f t="shared" si="0"/>
        <v>186.47999999999996</v>
      </c>
    </row>
    <row r="25" spans="1:19" s="72" customFormat="1" ht="27.95" customHeight="1" x14ac:dyDescent="0.25">
      <c r="A25" s="60"/>
      <c r="B25" s="159" t="s">
        <v>134</v>
      </c>
      <c r="C25" s="160" t="s">
        <v>192</v>
      </c>
      <c r="D25" s="161" t="s">
        <v>213</v>
      </c>
      <c r="E25" s="301" t="s">
        <v>141</v>
      </c>
      <c r="F25" s="302"/>
      <c r="G25" s="302"/>
      <c r="H25" s="302"/>
      <c r="I25" s="302"/>
      <c r="J25" s="302"/>
      <c r="K25" s="162">
        <v>12</v>
      </c>
      <c r="L25" s="163">
        <v>12.95</v>
      </c>
      <c r="M25" s="161">
        <f t="shared" si="2"/>
        <v>155.39999999999998</v>
      </c>
      <c r="N25" s="162"/>
      <c r="O25" s="81" t="str">
        <f t="shared" si="1"/>
        <v/>
      </c>
      <c r="P25" s="71"/>
      <c r="Q25" s="65">
        <f t="shared" si="0"/>
        <v>15.54</v>
      </c>
      <c r="R25" s="65">
        <f t="shared" si="0"/>
        <v>186.47999999999996</v>
      </c>
    </row>
    <row r="26" spans="1:19" s="72" customFormat="1" ht="27.95" customHeight="1" x14ac:dyDescent="0.25">
      <c r="A26" s="60"/>
      <c r="B26" s="159" t="s">
        <v>135</v>
      </c>
      <c r="C26" s="160" t="s">
        <v>193</v>
      </c>
      <c r="D26" s="161" t="s">
        <v>214</v>
      </c>
      <c r="E26" s="301" t="s">
        <v>139</v>
      </c>
      <c r="F26" s="302"/>
      <c r="G26" s="302"/>
      <c r="H26" s="302"/>
      <c r="I26" s="302"/>
      <c r="J26" s="302"/>
      <c r="K26" s="162">
        <v>12</v>
      </c>
      <c r="L26" s="163">
        <v>19.95</v>
      </c>
      <c r="M26" s="161">
        <f t="shared" si="2"/>
        <v>239.39999999999998</v>
      </c>
      <c r="N26" s="162"/>
      <c r="O26" s="81" t="str">
        <f t="shared" si="1"/>
        <v/>
      </c>
      <c r="P26" s="71"/>
      <c r="Q26" s="65">
        <f t="shared" si="0"/>
        <v>23.939999999999998</v>
      </c>
      <c r="R26" s="65">
        <f t="shared" si="0"/>
        <v>287.27999999999997</v>
      </c>
    </row>
    <row r="27" spans="1:19" s="72" customFormat="1" ht="27.95" customHeight="1" x14ac:dyDescent="0.25">
      <c r="A27" s="60"/>
      <c r="B27" s="159" t="s">
        <v>136</v>
      </c>
      <c r="C27" s="160" t="s">
        <v>194</v>
      </c>
      <c r="D27" s="161" t="s">
        <v>215</v>
      </c>
      <c r="E27" s="301" t="s">
        <v>142</v>
      </c>
      <c r="F27" s="302"/>
      <c r="G27" s="302"/>
      <c r="H27" s="302"/>
      <c r="I27" s="302"/>
      <c r="J27" s="302"/>
      <c r="K27" s="162">
        <v>12</v>
      </c>
      <c r="L27" s="163">
        <v>12.95</v>
      </c>
      <c r="M27" s="161">
        <f t="shared" si="2"/>
        <v>155.39999999999998</v>
      </c>
      <c r="N27" s="162"/>
      <c r="O27" s="81" t="str">
        <f t="shared" si="1"/>
        <v/>
      </c>
      <c r="P27" s="71"/>
      <c r="Q27" s="65">
        <f t="shared" si="0"/>
        <v>15.54</v>
      </c>
      <c r="R27" s="65">
        <f t="shared" si="0"/>
        <v>186.47999999999996</v>
      </c>
    </row>
    <row r="28" spans="1:19" s="72" customFormat="1" ht="27.95" customHeight="1" x14ac:dyDescent="0.25">
      <c r="A28" s="60"/>
      <c r="B28" s="159" t="s">
        <v>137</v>
      </c>
      <c r="C28" s="160" t="s">
        <v>195</v>
      </c>
      <c r="D28" s="161" t="s">
        <v>216</v>
      </c>
      <c r="E28" s="301" t="s">
        <v>143</v>
      </c>
      <c r="F28" s="302"/>
      <c r="G28" s="302"/>
      <c r="H28" s="302"/>
      <c r="I28" s="302"/>
      <c r="J28" s="302"/>
      <c r="K28" s="162">
        <v>12</v>
      </c>
      <c r="L28" s="163">
        <v>12.95</v>
      </c>
      <c r="M28" s="161">
        <f t="shared" si="2"/>
        <v>155.39999999999998</v>
      </c>
      <c r="N28" s="162"/>
      <c r="O28" s="81" t="str">
        <f t="shared" si="1"/>
        <v/>
      </c>
      <c r="P28" s="71"/>
      <c r="Q28" s="65">
        <f t="shared" si="0"/>
        <v>15.54</v>
      </c>
      <c r="R28" s="65">
        <f t="shared" si="0"/>
        <v>186.47999999999996</v>
      </c>
    </row>
    <row r="29" spans="1:19" s="72" customFormat="1" ht="27.95" customHeight="1" x14ac:dyDescent="0.25">
      <c r="A29" s="60"/>
      <c r="B29" s="159" t="s">
        <v>138</v>
      </c>
      <c r="C29" s="160" t="s">
        <v>196</v>
      </c>
      <c r="D29" s="161" t="s">
        <v>217</v>
      </c>
      <c r="E29" s="301" t="s">
        <v>144</v>
      </c>
      <c r="F29" s="302"/>
      <c r="G29" s="302"/>
      <c r="H29" s="302"/>
      <c r="I29" s="302"/>
      <c r="J29" s="302"/>
      <c r="K29" s="162">
        <v>12</v>
      </c>
      <c r="L29" s="163">
        <v>12.95</v>
      </c>
      <c r="M29" s="161">
        <f t="shared" si="2"/>
        <v>155.39999999999998</v>
      </c>
      <c r="N29" s="162"/>
      <c r="O29" s="81" t="str">
        <f t="shared" si="1"/>
        <v/>
      </c>
      <c r="P29" s="71"/>
      <c r="Q29" s="65">
        <f t="shared" si="0"/>
        <v>15.54</v>
      </c>
      <c r="R29" s="65">
        <f t="shared" si="0"/>
        <v>186.47999999999996</v>
      </c>
    </row>
    <row r="30" spans="1:19" s="72" customFormat="1" ht="27.95" customHeight="1" x14ac:dyDescent="0.25">
      <c r="A30" s="60"/>
      <c r="B30" s="159" t="s">
        <v>149</v>
      </c>
      <c r="C30" s="160" t="s">
        <v>197</v>
      </c>
      <c r="D30" s="161" t="s">
        <v>218</v>
      </c>
      <c r="E30" s="301" t="s">
        <v>160</v>
      </c>
      <c r="F30" s="302"/>
      <c r="G30" s="302"/>
      <c r="H30" s="302"/>
      <c r="I30" s="302"/>
      <c r="J30" s="302"/>
      <c r="K30" s="162">
        <v>12</v>
      </c>
      <c r="L30" s="163">
        <v>12.95</v>
      </c>
      <c r="M30" s="161">
        <f t="shared" si="2"/>
        <v>155.39999999999998</v>
      </c>
      <c r="N30" s="162"/>
      <c r="O30" s="81" t="str">
        <f t="shared" si="1"/>
        <v/>
      </c>
      <c r="P30" s="71"/>
      <c r="Q30" s="65">
        <f t="shared" si="0"/>
        <v>15.54</v>
      </c>
      <c r="R30" s="65">
        <f t="shared" si="0"/>
        <v>186.47999999999996</v>
      </c>
    </row>
    <row r="31" spans="1:19" s="72" customFormat="1" ht="27.95" customHeight="1" x14ac:dyDescent="0.25">
      <c r="A31" s="60"/>
      <c r="B31" s="159" t="s">
        <v>159</v>
      </c>
      <c r="C31" s="160" t="s">
        <v>198</v>
      </c>
      <c r="D31" s="161" t="s">
        <v>219</v>
      </c>
      <c r="E31" s="301" t="s">
        <v>161</v>
      </c>
      <c r="F31" s="302"/>
      <c r="G31" s="302"/>
      <c r="H31" s="302"/>
      <c r="I31" s="302"/>
      <c r="J31" s="302"/>
      <c r="K31" s="162">
        <v>12</v>
      </c>
      <c r="L31" s="163">
        <v>12.95</v>
      </c>
      <c r="M31" s="161">
        <f t="shared" si="2"/>
        <v>155.39999999999998</v>
      </c>
      <c r="N31" s="162"/>
      <c r="O31" s="81" t="str">
        <f t="shared" si="1"/>
        <v/>
      </c>
      <c r="P31" s="71"/>
      <c r="Q31" s="65">
        <f t="shared" si="0"/>
        <v>15.54</v>
      </c>
      <c r="R31" s="65">
        <f t="shared" si="0"/>
        <v>186.47999999999996</v>
      </c>
    </row>
    <row r="32" spans="1:19" s="72" customFormat="1" ht="36" customHeight="1" thickBot="1" x14ac:dyDescent="0.3">
      <c r="A32" s="60"/>
      <c r="B32" s="164" t="s">
        <v>158</v>
      </c>
      <c r="C32" s="165"/>
      <c r="D32" s="236" t="s">
        <v>234</v>
      </c>
      <c r="E32" s="323" t="s">
        <v>151</v>
      </c>
      <c r="F32" s="324"/>
      <c r="G32" s="324"/>
      <c r="H32" s="324"/>
      <c r="I32" s="324"/>
      <c r="J32" s="325"/>
      <c r="K32" s="167">
        <v>12</v>
      </c>
      <c r="L32" s="168">
        <v>5.95</v>
      </c>
      <c r="M32" s="166">
        <f t="shared" si="2"/>
        <v>71.400000000000006</v>
      </c>
      <c r="N32" s="167"/>
      <c r="O32" s="169" t="str">
        <f t="shared" si="1"/>
        <v/>
      </c>
      <c r="P32" s="71"/>
      <c r="Q32" s="65">
        <f t="shared" si="0"/>
        <v>7.14</v>
      </c>
      <c r="R32" s="65">
        <f t="shared" si="0"/>
        <v>85.68</v>
      </c>
    </row>
    <row r="33" spans="1:19" s="35" customFormat="1" ht="12" customHeight="1" x14ac:dyDescent="0.25">
      <c r="A33" s="60"/>
      <c r="B33" s="34"/>
      <c r="C33" s="201"/>
      <c r="D33" s="34"/>
      <c r="F33" s="34"/>
      <c r="G33" s="34"/>
      <c r="H33" s="34"/>
      <c r="I33" s="34"/>
      <c r="J33" s="34"/>
      <c r="K33" s="202"/>
      <c r="L33" s="34"/>
      <c r="M33" s="34"/>
      <c r="N33" s="203"/>
      <c r="O33" s="152"/>
      <c r="P33" s="152"/>
      <c r="Q33" s="34"/>
      <c r="R33" s="34"/>
    </row>
    <row r="34" spans="1:19" s="72" customFormat="1" ht="27.95" customHeight="1" thickBot="1" x14ac:dyDescent="0.3">
      <c r="A34" s="60"/>
      <c r="B34" s="143"/>
      <c r="C34" s="143"/>
      <c r="D34" s="211" t="s">
        <v>174</v>
      </c>
      <c r="E34" s="312"/>
      <c r="F34" s="313"/>
      <c r="G34" s="313"/>
      <c r="H34" s="313"/>
      <c r="I34" s="313"/>
      <c r="J34" s="313"/>
      <c r="K34" s="124"/>
      <c r="L34" s="112"/>
      <c r="M34" s="212"/>
      <c r="N34" s="124"/>
      <c r="O34" s="71"/>
      <c r="P34" s="71"/>
      <c r="Q34" s="213"/>
      <c r="R34" s="213"/>
      <c r="S34" s="113"/>
    </row>
    <row r="35" spans="1:19" s="72" customFormat="1" ht="27.95" customHeight="1" x14ac:dyDescent="0.25">
      <c r="A35" s="60"/>
      <c r="B35" s="214" t="s">
        <v>162</v>
      </c>
      <c r="C35" s="215"/>
      <c r="D35" s="326" t="s">
        <v>147</v>
      </c>
      <c r="E35" s="327"/>
      <c r="F35" s="328" t="s">
        <v>165</v>
      </c>
      <c r="G35" s="328"/>
      <c r="H35" s="328"/>
      <c r="I35" s="328"/>
      <c r="J35" s="328"/>
      <c r="K35" s="216">
        <v>24</v>
      </c>
      <c r="L35" s="217"/>
      <c r="M35" s="218">
        <v>358.8</v>
      </c>
      <c r="N35" s="216"/>
      <c r="O35" s="219" t="str">
        <f>IF(N35="","",M35*N35)</f>
        <v/>
      </c>
      <c r="P35" s="71"/>
      <c r="Q35" s="65"/>
      <c r="R35" s="65">
        <f t="shared" ref="R35:R40" si="3">M35*(1+$Q$10)</f>
        <v>430.56</v>
      </c>
    </row>
    <row r="36" spans="1:19" s="72" customFormat="1" ht="27.95" customHeight="1" x14ac:dyDescent="0.25">
      <c r="A36" s="60"/>
      <c r="B36" s="73" t="s">
        <v>166</v>
      </c>
      <c r="C36" s="78" t="s">
        <v>199</v>
      </c>
      <c r="D36" s="320" t="s">
        <v>220</v>
      </c>
      <c r="E36" s="301" t="s">
        <v>170</v>
      </c>
      <c r="F36" s="302"/>
      <c r="G36" s="302"/>
      <c r="H36" s="302"/>
      <c r="I36" s="302"/>
      <c r="J36" s="302"/>
      <c r="K36" s="79">
        <v>12</v>
      </c>
      <c r="L36" s="77">
        <v>14.95</v>
      </c>
      <c r="M36" s="75">
        <f>K36*L36</f>
        <v>179.39999999999998</v>
      </c>
      <c r="N36" s="79"/>
      <c r="O36" s="81" t="str">
        <f t="shared" ref="O36:O40" si="4">IF(N36="","",M36*N36)</f>
        <v/>
      </c>
      <c r="P36" s="71"/>
      <c r="Q36" s="65">
        <f t="shared" ref="Q36:Q40" si="5">L36*(1+$Q$10)</f>
        <v>17.939999999999998</v>
      </c>
      <c r="R36" s="65">
        <f t="shared" si="3"/>
        <v>215.27999999999997</v>
      </c>
    </row>
    <row r="37" spans="1:19" s="72" customFormat="1" ht="27.95" customHeight="1" x14ac:dyDescent="0.25">
      <c r="A37" s="60"/>
      <c r="B37" s="73" t="s">
        <v>167</v>
      </c>
      <c r="C37" s="78" t="s">
        <v>200</v>
      </c>
      <c r="D37" s="321"/>
      <c r="E37" s="301" t="s">
        <v>171</v>
      </c>
      <c r="F37" s="302"/>
      <c r="G37" s="302"/>
      <c r="H37" s="302"/>
      <c r="I37" s="302"/>
      <c r="J37" s="302"/>
      <c r="K37" s="79">
        <v>12</v>
      </c>
      <c r="L37" s="77">
        <v>14.95</v>
      </c>
      <c r="M37" s="75">
        <f t="shared" ref="M37:M40" si="6">K37*L37</f>
        <v>179.39999999999998</v>
      </c>
      <c r="N37" s="79"/>
      <c r="O37" s="81" t="str">
        <f t="shared" si="4"/>
        <v/>
      </c>
      <c r="P37" s="71"/>
      <c r="Q37" s="65">
        <f t="shared" si="5"/>
        <v>17.939999999999998</v>
      </c>
      <c r="R37" s="65">
        <f t="shared" si="3"/>
        <v>215.27999999999997</v>
      </c>
    </row>
    <row r="38" spans="1:19" s="72" customFormat="1" ht="27.95" customHeight="1" x14ac:dyDescent="0.25">
      <c r="A38" s="60"/>
      <c r="B38" s="73" t="s">
        <v>168</v>
      </c>
      <c r="C38" s="78" t="s">
        <v>201</v>
      </c>
      <c r="D38" s="321"/>
      <c r="E38" s="301" t="s">
        <v>172</v>
      </c>
      <c r="F38" s="302"/>
      <c r="G38" s="302"/>
      <c r="H38" s="302"/>
      <c r="I38" s="302"/>
      <c r="J38" s="302"/>
      <c r="K38" s="79">
        <v>12</v>
      </c>
      <c r="L38" s="77">
        <v>14.95</v>
      </c>
      <c r="M38" s="75">
        <f t="shared" si="6"/>
        <v>179.39999999999998</v>
      </c>
      <c r="N38" s="79"/>
      <c r="O38" s="81" t="str">
        <f t="shared" si="4"/>
        <v/>
      </c>
      <c r="P38" s="71"/>
      <c r="Q38" s="65">
        <f t="shared" si="5"/>
        <v>17.939999999999998</v>
      </c>
      <c r="R38" s="65">
        <f t="shared" si="3"/>
        <v>215.27999999999997</v>
      </c>
    </row>
    <row r="39" spans="1:19" s="72" customFormat="1" ht="27.95" customHeight="1" x14ac:dyDescent="0.25">
      <c r="A39" s="60"/>
      <c r="B39" s="159" t="s">
        <v>169</v>
      </c>
      <c r="C39" s="78" t="s">
        <v>202</v>
      </c>
      <c r="D39" s="321"/>
      <c r="E39" s="301" t="s">
        <v>173</v>
      </c>
      <c r="F39" s="302"/>
      <c r="G39" s="302"/>
      <c r="H39" s="302"/>
      <c r="I39" s="302"/>
      <c r="J39" s="302"/>
      <c r="K39" s="79">
        <v>12</v>
      </c>
      <c r="L39" s="77">
        <v>14.95</v>
      </c>
      <c r="M39" s="75">
        <f t="shared" si="6"/>
        <v>179.39999999999998</v>
      </c>
      <c r="N39" s="162"/>
      <c r="O39" s="170"/>
      <c r="P39" s="71"/>
      <c r="Q39" s="65"/>
      <c r="R39" s="65"/>
    </row>
    <row r="40" spans="1:19" s="72" customFormat="1" ht="27.95" customHeight="1" thickBot="1" x14ac:dyDescent="0.3">
      <c r="A40" s="60"/>
      <c r="B40" s="164" t="s">
        <v>181</v>
      </c>
      <c r="C40" s="171" t="s">
        <v>203</v>
      </c>
      <c r="D40" s="322"/>
      <c r="E40" s="306" t="s">
        <v>182</v>
      </c>
      <c r="F40" s="307"/>
      <c r="G40" s="307"/>
      <c r="H40" s="307"/>
      <c r="I40" s="307"/>
      <c r="J40" s="307"/>
      <c r="K40" s="167">
        <v>12</v>
      </c>
      <c r="L40" s="168">
        <v>14.95</v>
      </c>
      <c r="M40" s="166">
        <f t="shared" si="6"/>
        <v>179.39999999999998</v>
      </c>
      <c r="N40" s="167"/>
      <c r="O40" s="169" t="str">
        <f t="shared" si="4"/>
        <v/>
      </c>
      <c r="P40" s="71"/>
      <c r="Q40" s="65">
        <f t="shared" si="5"/>
        <v>17.939999999999998</v>
      </c>
      <c r="R40" s="65">
        <f t="shared" si="3"/>
        <v>215.27999999999997</v>
      </c>
    </row>
    <row r="41" spans="1:19" s="35" customFormat="1" ht="12" customHeight="1" thickBot="1" x14ac:dyDescent="0.3">
      <c r="A41" s="60"/>
      <c r="B41" s="34"/>
      <c r="C41" s="201"/>
      <c r="D41" s="34"/>
      <c r="F41" s="34"/>
      <c r="G41" s="34"/>
      <c r="H41" s="34"/>
      <c r="I41" s="34"/>
      <c r="J41" s="34"/>
      <c r="K41" s="202"/>
      <c r="L41" s="34"/>
      <c r="M41" s="34"/>
      <c r="N41" s="203"/>
      <c r="O41" s="152"/>
      <c r="P41" s="152"/>
      <c r="Q41" s="34"/>
      <c r="R41" s="34"/>
    </row>
    <row r="42" spans="1:19" s="72" customFormat="1" ht="27.95" customHeight="1" thickBot="1" x14ac:dyDescent="0.3">
      <c r="A42" s="60"/>
      <c r="B42" s="111"/>
      <c r="C42" s="111"/>
      <c r="D42" s="172"/>
      <c r="E42" s="35"/>
      <c r="F42" s="113"/>
      <c r="G42" s="113"/>
      <c r="H42" s="113"/>
      <c r="I42" s="113"/>
      <c r="J42" s="35"/>
      <c r="K42" s="114"/>
      <c r="L42" s="220"/>
      <c r="M42" s="221" t="s">
        <v>103</v>
      </c>
      <c r="N42" s="222">
        <f>SUM(N18:N32)+SUM(N35:N40)</f>
        <v>0</v>
      </c>
      <c r="O42" s="223">
        <f>SUM(O18:O32)+SUM(O35:O40)</f>
        <v>0</v>
      </c>
      <c r="P42" s="113"/>
    </row>
    <row r="43" spans="1:19" ht="18.75" customHeight="1" x14ac:dyDescent="0.25">
      <c r="A43" s="25"/>
      <c r="B43" s="7"/>
      <c r="C43" s="7"/>
      <c r="D43" s="45"/>
      <c r="E43" s="46"/>
      <c r="F43" s="31"/>
      <c r="G43" s="31"/>
      <c r="H43" s="31"/>
      <c r="I43" s="31"/>
      <c r="J43" s="31"/>
      <c r="K43" s="6"/>
      <c r="L43" s="6"/>
      <c r="M43" s="6"/>
      <c r="N43" s="4"/>
      <c r="O43" s="5"/>
      <c r="P43" s="6"/>
      <c r="R43" s="50"/>
    </row>
    <row r="44" spans="1:19" ht="18.75" customHeight="1" x14ac:dyDescent="0.25">
      <c r="A44" s="2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/>
      <c r="O44" s="5"/>
      <c r="P44" s="6"/>
    </row>
    <row r="45" spans="1:19" ht="17.25" customHeight="1" x14ac:dyDescent="0.25">
      <c r="A45" s="25"/>
      <c r="B45" s="6"/>
      <c r="C45" s="6"/>
      <c r="D45" s="6"/>
      <c r="E45" s="6"/>
      <c r="F45" s="6"/>
      <c r="G45" s="28"/>
      <c r="H45" s="237" t="s">
        <v>207</v>
      </c>
      <c r="I45" s="238"/>
      <c r="J45" s="238"/>
      <c r="K45" s="6"/>
      <c r="L45" s="6"/>
      <c r="M45" s="6"/>
      <c r="N45" s="4"/>
      <c r="O45" s="5"/>
      <c r="P45" s="6"/>
    </row>
    <row r="46" spans="1:19" x14ac:dyDescent="0.25">
      <c r="A46" s="25"/>
      <c r="B46" s="6"/>
      <c r="C46" s="6"/>
      <c r="D46" s="6"/>
      <c r="E46" s="6"/>
      <c r="F46" s="6"/>
      <c r="H46" s="6"/>
      <c r="I46" s="7"/>
      <c r="J46" s="6"/>
      <c r="K46" s="6"/>
      <c r="L46" s="6"/>
      <c r="M46" s="6"/>
      <c r="N46" s="4"/>
      <c r="O46" s="5"/>
      <c r="P46" s="6"/>
    </row>
    <row r="48" spans="1:19" x14ac:dyDescent="0.25">
      <c r="A48" s="25"/>
      <c r="B48" s="6"/>
      <c r="C48" s="6"/>
      <c r="D48" s="6"/>
      <c r="E48" s="6"/>
      <c r="F48" s="6"/>
      <c r="G48" s="28"/>
      <c r="H48" s="6"/>
      <c r="I48" s="7"/>
      <c r="J48" s="6"/>
      <c r="K48" s="6"/>
      <c r="L48" s="6"/>
      <c r="M48" s="6"/>
      <c r="N48" s="4"/>
      <c r="O48" s="5"/>
      <c r="P48" s="6"/>
    </row>
    <row r="49" spans="1:16" x14ac:dyDescent="0.25">
      <c r="A49" s="25"/>
      <c r="K49" s="6"/>
      <c r="L49" s="6"/>
      <c r="M49" s="6"/>
      <c r="N49" s="4"/>
      <c r="O49" s="5"/>
      <c r="P49" s="6"/>
    </row>
    <row r="50" spans="1:16" x14ac:dyDescent="0.25">
      <c r="A50" s="25"/>
      <c r="K50" s="6"/>
      <c r="L50" s="6"/>
      <c r="M50" s="6"/>
      <c r="N50" s="4"/>
      <c r="O50" s="5"/>
      <c r="P50" s="6"/>
    </row>
  </sheetData>
  <mergeCells count="35">
    <mergeCell ref="H45:J45"/>
    <mergeCell ref="M12:O12"/>
    <mergeCell ref="D36:D40"/>
    <mergeCell ref="E36:J36"/>
    <mergeCell ref="E37:J37"/>
    <mergeCell ref="E38:J38"/>
    <mergeCell ref="E39:J39"/>
    <mergeCell ref="E40:J40"/>
    <mergeCell ref="E29:J29"/>
    <mergeCell ref="E30:J30"/>
    <mergeCell ref="E31:J31"/>
    <mergeCell ref="E32:J32"/>
    <mergeCell ref="E34:J34"/>
    <mergeCell ref="D35:E35"/>
    <mergeCell ref="F35:J35"/>
    <mergeCell ref="E23:J23"/>
    <mergeCell ref="E24:J24"/>
    <mergeCell ref="E25:J25"/>
    <mergeCell ref="E26:J26"/>
    <mergeCell ref="E27:J27"/>
    <mergeCell ref="E28:J28"/>
    <mergeCell ref="B9:O9"/>
    <mergeCell ref="Q10:R10"/>
    <mergeCell ref="G11:K11"/>
    <mergeCell ref="Q11:R11"/>
    <mergeCell ref="E22:J22"/>
    <mergeCell ref="H13:J13"/>
    <mergeCell ref="D15:E15"/>
    <mergeCell ref="F15:J15"/>
    <mergeCell ref="E17:J17"/>
    <mergeCell ref="D18:E18"/>
    <mergeCell ref="F18:J18"/>
    <mergeCell ref="E19:J19"/>
    <mergeCell ref="E20:J20"/>
    <mergeCell ref="E21:J21"/>
  </mergeCells>
  <conditionalFormatting sqref="O1:O8 O13:O16 P15:P16 O17:P41">
    <cfRule type="cellIs" dxfId="1" priority="3" operator="lessThan">
      <formula>0</formula>
    </cfRule>
  </conditionalFormatting>
  <conditionalFormatting sqref="O42:O1048576">
    <cfRule type="cellIs" dxfId="0" priority="1" operator="lessThan">
      <formula>0</formula>
    </cfRule>
  </conditionalFormatting>
  <printOptions horizontalCentered="1" verticalCentered="1"/>
  <pageMargins left="0.27" right="0.27" top="0.2" bottom="7.0000000000000007E-2" header="0.05" footer="0.05"/>
  <pageSetup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04E61F24CC94EA7D8B27708366366" ma:contentTypeVersion="13" ma:contentTypeDescription="Create a new document." ma:contentTypeScope="" ma:versionID="6944d7963b2f71ac0add3931bc9be8d4">
  <xsd:schema xmlns:xsd="http://www.w3.org/2001/XMLSchema" xmlns:xs="http://www.w3.org/2001/XMLSchema" xmlns:p="http://schemas.microsoft.com/office/2006/metadata/properties" xmlns:ns3="5cc1254e-cc25-4be9-a5a2-5942c1075ebc" xmlns:ns4="d2b6a080-5e7d-41f6-9078-3d0aa5427a53" targetNamespace="http://schemas.microsoft.com/office/2006/metadata/properties" ma:root="true" ma:fieldsID="04edcdc61326f480021e81a24e37ccb1" ns3:_="" ns4:_="">
    <xsd:import namespace="5cc1254e-cc25-4be9-a5a2-5942c1075ebc"/>
    <xsd:import namespace="d2b6a080-5e7d-41f6-9078-3d0aa5427a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1254e-cc25-4be9-a5a2-5942c107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6a080-5e7d-41f6-9078-3d0aa5427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2CC2FA-B3E2-4EAF-99D0-19CEC82573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c1254e-cc25-4be9-a5a2-5942c1075ebc"/>
    <ds:schemaRef ds:uri="d2b6a080-5e7d-41f6-9078-3d0aa5427a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8E35AA-DE54-4535-901F-1E4E2EA633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F40EB3-F2E1-4270-994A-BB4BE85CC48D}">
  <ds:schemaRefs>
    <ds:schemaRef ds:uri="http://purl.org/dc/terms/"/>
    <ds:schemaRef ds:uri="d2b6a080-5e7d-41f6-9078-3d0aa5427a53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cc1254e-cc25-4be9-a5a2-5942c1075e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Specialty Products</vt:lpstr>
      <vt:lpstr>HTS Turbo</vt:lpstr>
      <vt:lpstr>Oil Absorbing Sponges</vt:lpstr>
      <vt:lpstr>'HTS Turbo'!Print_Area</vt:lpstr>
      <vt:lpstr>'Oil Absorbing Sponges'!Print_Area</vt:lpstr>
      <vt:lpstr>'Specialty Products'!Print_Area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Bill Meyer</cp:lastModifiedBy>
  <cp:lastPrinted>2024-12-10T20:30:13Z</cp:lastPrinted>
  <dcterms:created xsi:type="dcterms:W3CDTF">2015-02-11T14:15:08Z</dcterms:created>
  <dcterms:modified xsi:type="dcterms:W3CDTF">2025-01-06T18:40:33Z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0x01010033C04E61F24CC94EA7D8B27708366366</vt:lpwstr>
  </property>
</Properties>
</file>