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1 - Hot Tub SERUM/Orders; Serum/1 - Blank SERUM Order Forms/2024/"/>
    </mc:Choice>
  </mc:AlternateContent>
  <xr:revisionPtr revIDLastSave="2" documentId="8_{E06CFCF5-154F-4ECE-9457-A1AC3579BC9B}" xr6:coauthVersionLast="47" xr6:coauthVersionMax="47" xr10:uidLastSave="{D3700595-5E7A-41ED-B358-77840EC5B703}"/>
  <bookViews>
    <workbookView xWindow="-120" yWindow="-120" windowWidth="24240" windowHeight="13140" xr2:uid="{00000000-000D-0000-FFFF-FFFF00000000}"/>
  </bookViews>
  <sheets>
    <sheet name="Serum Specialty" sheetId="2" r:id="rId1"/>
    <sheet name="HTS Turbo" sheetId="1" r:id="rId2"/>
  </sheets>
  <definedNames>
    <definedName name="_xlnm.Print_Area" localSheetId="1">'HTS Turbo'!$B$1:$N$67</definedName>
    <definedName name="_xlnm.Print_Area" localSheetId="0">'Serum Specialty'!$A$1:$O$56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2" i="2" l="1"/>
  <c r="N61" i="1"/>
  <c r="N44" i="2" s="1"/>
  <c r="N46" i="2" s="1"/>
  <c r="N30" i="2"/>
  <c r="N40" i="2"/>
  <c r="L59" i="1"/>
  <c r="P60" i="1"/>
  <c r="P58" i="1"/>
  <c r="P57" i="1"/>
  <c r="P56" i="1"/>
  <c r="Q55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Q39" i="1"/>
  <c r="P39" i="1"/>
  <c r="Q38" i="1"/>
  <c r="P38" i="1"/>
  <c r="P34" i="1"/>
  <c r="P33" i="1"/>
  <c r="P32" i="1"/>
  <c r="P31" i="1"/>
  <c r="P30" i="1"/>
  <c r="P29" i="1"/>
  <c r="P25" i="1"/>
  <c r="P24" i="1"/>
  <c r="P23" i="1"/>
  <c r="P22" i="1"/>
  <c r="P21" i="1"/>
  <c r="P20" i="1"/>
  <c r="P19" i="1"/>
  <c r="P18" i="1"/>
  <c r="P17" i="1"/>
  <c r="P16" i="1"/>
  <c r="P15" i="1"/>
  <c r="P39" i="2"/>
  <c r="P38" i="2"/>
  <c r="P37" i="2"/>
  <c r="P36" i="2"/>
  <c r="P35" i="2"/>
  <c r="P34" i="2"/>
  <c r="P29" i="2"/>
  <c r="P28" i="2"/>
  <c r="P27" i="2"/>
  <c r="P26" i="2"/>
  <c r="P25" i="2"/>
  <c r="P24" i="2"/>
  <c r="P23" i="2"/>
  <c r="P22" i="2"/>
  <c r="P21" i="2"/>
  <c r="P20" i="2"/>
  <c r="P19" i="2"/>
  <c r="F25" i="2"/>
  <c r="N60" i="1"/>
  <c r="L60" i="1"/>
  <c r="Q60" i="1" s="1"/>
  <c r="N58" i="1"/>
  <c r="L58" i="1"/>
  <c r="Q58" i="1" s="1"/>
  <c r="N57" i="1"/>
  <c r="L57" i="1"/>
  <c r="Q57" i="1" s="1"/>
  <c r="N56" i="1"/>
  <c r="L56" i="1"/>
  <c r="Q56" i="1" s="1"/>
  <c r="N55" i="1"/>
  <c r="N39" i="1"/>
  <c r="N52" i="1"/>
  <c r="L52" i="1"/>
  <c r="Q52" i="1" s="1"/>
  <c r="N51" i="1"/>
  <c r="L51" i="1"/>
  <c r="Q51" i="1" s="1"/>
  <c r="N24" i="2" l="1"/>
  <c r="L24" i="2"/>
  <c r="Q24" i="2" s="1"/>
  <c r="F24" i="2"/>
  <c r="N25" i="2"/>
  <c r="L25" i="2"/>
  <c r="Q25" i="2" s="1"/>
  <c r="N20" i="2" l="1"/>
  <c r="L20" i="2"/>
  <c r="Q20" i="2" s="1"/>
  <c r="F20" i="2"/>
  <c r="N19" i="2"/>
  <c r="L50" i="1"/>
  <c r="Q50" i="1" s="1"/>
  <c r="N50" i="1"/>
  <c r="N53" i="1"/>
  <c r="N49" i="1"/>
  <c r="N48" i="1"/>
  <c r="N47" i="1"/>
  <c r="N24" i="1"/>
  <c r="L20" i="1"/>
  <c r="Q20" i="1" s="1"/>
  <c r="L33" i="1"/>
  <c r="Q33" i="1" s="1"/>
  <c r="L24" i="1" l="1"/>
  <c r="Q24" i="1" s="1"/>
  <c r="M61" i="1"/>
  <c r="L49" i="1"/>
  <c r="Q49" i="1" s="1"/>
  <c r="L48" i="1"/>
  <c r="Q48" i="1" s="1"/>
  <c r="N46" i="1"/>
  <c r="N45" i="1"/>
  <c r="N44" i="1"/>
  <c r="N43" i="1"/>
  <c r="N33" i="1"/>
  <c r="L53" i="1"/>
  <c r="Q53" i="1" s="1"/>
  <c r="L47" i="1"/>
  <c r="Q47" i="1" s="1"/>
  <c r="L46" i="1"/>
  <c r="Q46" i="1" s="1"/>
  <c r="L45" i="1"/>
  <c r="Q45" i="1" s="1"/>
  <c r="N42" i="1"/>
  <c r="N41" i="1"/>
  <c r="N40" i="1"/>
  <c r="N39" i="2"/>
  <c r="N38" i="2"/>
  <c r="N37" i="2"/>
  <c r="N36" i="2"/>
  <c r="N35" i="2"/>
  <c r="L44" i="1"/>
  <c r="Q44" i="1" s="1"/>
  <c r="L43" i="1"/>
  <c r="Q43" i="1" s="1"/>
  <c r="L40" i="1"/>
  <c r="Q40" i="1" s="1"/>
  <c r="L34" i="1"/>
  <c r="Q34" i="1" s="1"/>
  <c r="N29" i="1"/>
  <c r="L29" i="1"/>
  <c r="Q29" i="1" s="1"/>
  <c r="L42" i="1"/>
  <c r="Q42" i="1" s="1"/>
  <c r="L41" i="1"/>
  <c r="Q41" i="1" s="1"/>
  <c r="N34" i="1"/>
  <c r="N32" i="1"/>
  <c r="L32" i="1"/>
  <c r="Q32" i="1" s="1"/>
  <c r="N31" i="1"/>
  <c r="L31" i="1"/>
  <c r="Q31" i="1" s="1"/>
  <c r="N30" i="1"/>
  <c r="L30" i="1"/>
  <c r="Q30" i="1" s="1"/>
  <c r="L16" i="1"/>
  <c r="Q16" i="1" s="1"/>
  <c r="M35" i="1"/>
  <c r="M26" i="1"/>
  <c r="M40" i="2"/>
  <c r="M30" i="2"/>
  <c r="M45" i="2"/>
  <c r="L39" i="2"/>
  <c r="Q39" i="2" s="1"/>
  <c r="L38" i="2"/>
  <c r="Q38" i="2" s="1"/>
  <c r="L37" i="2"/>
  <c r="Q37" i="2" s="1"/>
  <c r="L36" i="2"/>
  <c r="Q36" i="2" s="1"/>
  <c r="L35" i="2"/>
  <c r="Q35" i="2" s="1"/>
  <c r="N34" i="2"/>
  <c r="L34" i="2"/>
  <c r="Q34" i="2" s="1"/>
  <c r="N29" i="2"/>
  <c r="L29" i="2"/>
  <c r="Q29" i="2" s="1"/>
  <c r="F29" i="2"/>
  <c r="N28" i="2"/>
  <c r="L28" i="2"/>
  <c r="Q28" i="2" s="1"/>
  <c r="F28" i="2"/>
  <c r="N27" i="2"/>
  <c r="L27" i="2"/>
  <c r="Q27" i="2" s="1"/>
  <c r="F27" i="2"/>
  <c r="N26" i="2"/>
  <c r="L26" i="2"/>
  <c r="Q26" i="2" s="1"/>
  <c r="F26" i="2"/>
  <c r="N23" i="2"/>
  <c r="L23" i="2"/>
  <c r="Q23" i="2" s="1"/>
  <c r="F23" i="2"/>
  <c r="N22" i="2"/>
  <c r="L22" i="2"/>
  <c r="Q22" i="2" s="1"/>
  <c r="F22" i="2"/>
  <c r="N21" i="2"/>
  <c r="L21" i="2"/>
  <c r="Q21" i="2" s="1"/>
  <c r="L19" i="2"/>
  <c r="Q19" i="2" s="1"/>
  <c r="F19" i="2"/>
  <c r="D10" i="2"/>
  <c r="N35" i="1" l="1"/>
  <c r="N20" i="1"/>
  <c r="N16" i="1"/>
  <c r="N23" i="1" l="1"/>
  <c r="L25" i="1" l="1"/>
  <c r="Q25" i="1" s="1"/>
  <c r="L23" i="1"/>
  <c r="Q23" i="1" s="1"/>
  <c r="L22" i="1"/>
  <c r="Q22" i="1" s="1"/>
  <c r="N22" i="1"/>
  <c r="N25" i="1"/>
  <c r="N19" i="1"/>
  <c r="L21" i="1"/>
  <c r="N21" i="1" l="1"/>
  <c r="Q21" i="1"/>
  <c r="L19" i="1"/>
  <c r="Q19" i="1" s="1"/>
  <c r="L18" i="1" l="1"/>
  <c r="N17" i="1"/>
  <c r="L17" i="1"/>
  <c r="Q17" i="1" s="1"/>
  <c r="N15" i="1"/>
  <c r="L15" i="1"/>
  <c r="Q15" i="1" s="1"/>
  <c r="N18" i="1" l="1"/>
  <c r="Q18" i="1"/>
  <c r="N26" i="1" l="1"/>
</calcChain>
</file>

<file path=xl/sharedStrings.xml><?xml version="1.0" encoding="utf-8"?>
<sst xmlns="http://schemas.openxmlformats.org/spreadsheetml/2006/main" count="284" uniqueCount="214">
  <si>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</si>
  <si>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</si>
  <si>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</si>
  <si>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</si>
  <si>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</si>
  <si>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</si>
  <si>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</si>
  <si>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</si>
  <si>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</si>
  <si>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</si>
  <si>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</si>
  <si>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</si>
  <si>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TC-002</t>
  </si>
  <si>
    <t>CK-001</t>
  </si>
  <si>
    <t>Per Kit</t>
  </si>
  <si>
    <t>SK-006</t>
  </si>
  <si>
    <t>6 oz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</si>
  <si>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</si>
  <si>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</si>
  <si>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</si>
  <si>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</si>
  <si>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</si>
  <si>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</si>
  <si>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3049 Bradshaw Lane, The Villages FL 32163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</si>
  <si>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</si>
  <si>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</si>
  <si>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</si>
  <si>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</si>
  <si>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</si>
  <si>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</si>
  <si>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</si>
  <si>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</si>
  <si>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</si>
  <si>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</si>
  <si>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</si>
  <si>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</si>
  <si>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</si>
  <si>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</si>
  <si>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</si>
  <si>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</si>
  <si>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</si>
  <si>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</si>
  <si>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</si>
  <si>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</si>
  <si>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</si>
  <si>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</si>
  <si>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</si>
  <si>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</si>
  <si>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</si>
  <si>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</si>
  <si>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</si>
  <si>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</si>
  <si>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</si>
  <si>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</si>
  <si>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</si>
  <si>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</si>
  <si>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</si>
  <si>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</si>
  <si>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</si>
  <si>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</si>
  <si>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</si>
  <si>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>Accounting
Email:</t>
  </si>
  <si>
    <t>MPS</t>
  </si>
  <si>
    <t>Dichlor / MPS</t>
  </si>
  <si>
    <t>TU-016</t>
  </si>
  <si>
    <t>SK-007</t>
  </si>
  <si>
    <t>SK-008</t>
  </si>
  <si>
    <t>MAP
Margins</t>
  </si>
  <si>
    <t>TOTAL CASES</t>
  </si>
  <si>
    <t>HTS Turbo Std. Chemicals</t>
  </si>
  <si>
    <t>TU-018</t>
  </si>
  <si>
    <t>Alkalinity Up</t>
  </si>
  <si>
    <t xml:space="preserve">2 lbs. 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</si>
  <si>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</si>
  <si>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</si>
  <si>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</si>
  <si>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</si>
  <si>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</si>
  <si>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</si>
  <si>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</si>
  <si>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</si>
  <si>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</si>
  <si>
    <t>HTS Turbo</t>
  </si>
  <si>
    <t>Bromine</t>
  </si>
  <si>
    <t>HTS Turbo Start Up Kits</t>
  </si>
  <si>
    <t>Bromine, MPS, Alk Up, pH Up, pH Down, Serum TM (16 oz)</t>
  </si>
  <si>
    <t>Brominating Tabs</t>
  </si>
  <si>
    <t>HTS Turbo (Bromochloro-5, 5-dimethylhydantoin)</t>
  </si>
  <si>
    <t>Calcium Plus</t>
  </si>
  <si>
    <t>HTS Turbo (Calcium Chloride)</t>
  </si>
  <si>
    <t>Total Enzyme</t>
  </si>
  <si>
    <t>16 fl. oz.</t>
  </si>
  <si>
    <t>Triple Action Spray</t>
  </si>
  <si>
    <t>TU-020</t>
  </si>
  <si>
    <t>TU-022</t>
  </si>
  <si>
    <t>TU-024</t>
  </si>
  <si>
    <t>SK-010</t>
  </si>
  <si>
    <t>14 oz.</t>
  </si>
  <si>
    <r>
      <rPr>
        <b/>
        <sz val="11"/>
        <rFont val="Calibri"/>
        <family val="2"/>
        <scheme val="minor"/>
      </rPr>
      <t>Swim Spa/</t>
    </r>
    <r>
      <rPr>
        <sz val="11"/>
        <rFont val="Calibri"/>
        <family val="2"/>
        <scheme val="minor"/>
      </rPr>
      <t>Dichlor/MPS</t>
    </r>
  </si>
  <si>
    <t>5 lbs.</t>
  </si>
  <si>
    <t>Dichlor (2 lb.)</t>
  </si>
  <si>
    <t>Dichlor (5 lb.)</t>
  </si>
  <si>
    <t>Dichlor (2 lb.), pH Up, pH Down, Serum TM (16 oz)</t>
  </si>
  <si>
    <t>Dichlor (2 lb.), MPS, Alk Up, pH Up, pH Down, Serum TM (16 oz)</t>
  </si>
  <si>
    <t>Dichlor (2 lb.), pH Up, pH Down, Swim Spa Serum (32 oz)</t>
  </si>
  <si>
    <t>Dichlor (2 lb.), MPS, pH Up, pH Down, Swim Spa Serum (32 oz)</t>
  </si>
  <si>
    <t>TU-026</t>
  </si>
  <si>
    <t>SK-012</t>
  </si>
  <si>
    <t>TU-028</t>
  </si>
  <si>
    <t>5.0 lb.</t>
  </si>
  <si>
    <t>Note: $500 Minimum Order</t>
  </si>
  <si>
    <r>
      <t xml:space="preserve">Description
</t>
    </r>
    <r>
      <rPr>
        <b/>
        <sz val="11"/>
        <color rgb="FFFF0000"/>
        <rFont val="Calibri"/>
        <family val="2"/>
        <scheme val="minor"/>
      </rPr>
      <t>Note:  All Start Up Kits include Test Strips</t>
    </r>
  </si>
  <si>
    <t>PS-045</t>
  </si>
  <si>
    <t>Case Pack = 45</t>
  </si>
  <si>
    <t>WM-003</t>
  </si>
  <si>
    <t>Hot Tub Start Up Kits must be ordered in multiples of 4 cases (16 kits)</t>
  </si>
  <si>
    <t>Swim Spa Start Up Kits must be ordered in multiples of 3 cases (12 kits)</t>
  </si>
  <si>
    <t>HTS Turbo Minerals</t>
  </si>
  <si>
    <t>Subtotal</t>
  </si>
  <si>
    <t>Per Piece</t>
  </si>
  <si>
    <t>MS-018</t>
  </si>
  <si>
    <t>MS-010</t>
  </si>
  <si>
    <t>MS-012</t>
  </si>
  <si>
    <t>MS-014</t>
  </si>
  <si>
    <t>MS-016</t>
  </si>
  <si>
    <t>MS-020</t>
  </si>
  <si>
    <t>Triple Action Mineral Stick</t>
  </si>
  <si>
    <t>Triple Action Mineral Cartridge</t>
  </si>
  <si>
    <t>Blister Pack w/ 2 Installation Sticks for Hot Tubs</t>
  </si>
  <si>
    <t>Blister Pack for Swim Spas</t>
  </si>
  <si>
    <t>Bulk (for use in Start Up Kits &amp; Service Techs)</t>
  </si>
  <si>
    <t>Bulk for Swim Spas (for use in Start Up Kits &amp; Service Techs)</t>
  </si>
  <si>
    <t>Blister Pack for Hot Tubs (Square)</t>
  </si>
  <si>
    <t>Bulk (Square) for use in Start Up Kits &amp; Service Techs</t>
  </si>
  <si>
    <t>TU-30</t>
  </si>
  <si>
    <t>Sharky</t>
  </si>
  <si>
    <t>TU-32</t>
  </si>
  <si>
    <t>Myrtle the Turtle</t>
  </si>
  <si>
    <t>Flipper</t>
  </si>
  <si>
    <t>Sunny Star Fish</t>
  </si>
  <si>
    <t>TU-38</t>
  </si>
  <si>
    <t>Meg</t>
  </si>
  <si>
    <t>TU-34</t>
  </si>
  <si>
    <t>TU-36</t>
  </si>
  <si>
    <t>Sharky: Oil absorbing sponge / poly bag with header card</t>
  </si>
  <si>
    <t>Turtle: Oil absorbing sponge / poly bag with header card</t>
  </si>
  <si>
    <t>Dolphin: Oil absorbing sponge / poly bag with header card</t>
  </si>
  <si>
    <t>Megalodon: Oil Absorbing sponge / poly bag  with header card</t>
  </si>
  <si>
    <t>Starfish: Oil absorbing  sponge /poly bag  with header card</t>
  </si>
  <si>
    <t>GRAND TOTAL (both pages)</t>
  </si>
  <si>
    <t>TU-40</t>
  </si>
  <si>
    <t>TU-42</t>
  </si>
  <si>
    <t>TU-44</t>
  </si>
  <si>
    <t>TU-46</t>
  </si>
  <si>
    <t>TU-48</t>
  </si>
  <si>
    <t>TU-50</t>
  </si>
  <si>
    <t>Two Sharks small and large: Oil absorbing sponge/ with header card</t>
  </si>
  <si>
    <t>Orca : Oil Absorbing sponge / poly bag with header card</t>
  </si>
  <si>
    <t>Hammerhead Shark: Oil absorbing sponge / poly bag with header card</t>
  </si>
  <si>
    <t>Clownfish: Oil absorbing sponge / poly bag with header card</t>
  </si>
  <si>
    <t>Razorfish: Oil absorbing sponge/ poly bag with header card</t>
  </si>
  <si>
    <t>Angel Fish: Oil absorbing sponge / poly bag with header card</t>
  </si>
  <si>
    <t>TU-02</t>
  </si>
  <si>
    <t>3 each &amp; 6 Willy (TU-40) + Free 24x72 Metal Floor display</t>
  </si>
  <si>
    <t>24 x72 floor display assortment</t>
  </si>
  <si>
    <t>Cashmere</t>
  </si>
  <si>
    <t>TU-52</t>
  </si>
  <si>
    <t>TU-030</t>
  </si>
  <si>
    <t>Promotional Sharky Jr.  (Home Shows, Give-Aways)</t>
  </si>
  <si>
    <t>MPS (1.5 lb.) Oxidizer</t>
  </si>
  <si>
    <t>MPS (5 lb.) Oxidizer</t>
  </si>
  <si>
    <r>
      <t xml:space="preserve">HTS Turbo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</si>
  <si>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Willy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</si>
  <si>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Sledge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</si>
  <si>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Sharky &amp; Sharky Jr.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</si>
  <si>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Tango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</si>
  <si>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Cash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</si>
  <si>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Ziggy </t>
    </r>
    <r>
      <rPr>
        <b/>
        <sz val="12"/>
        <color rgb="FFFF0000"/>
        <rFont val="Calibri"/>
        <family val="2"/>
        <scheme val="minor"/>
      </rPr>
      <t>NEW</t>
    </r>
  </si>
  <si>
    <t>TC-003</t>
  </si>
  <si>
    <t>Individual Jar</t>
  </si>
  <si>
    <t>WM-006</t>
  </si>
  <si>
    <t>SerumSuperSoft</t>
  </si>
  <si>
    <t>TU-56</t>
  </si>
  <si>
    <r>
      <t xml:space="preserve">Sharky Key Chain  </t>
    </r>
    <r>
      <rPr>
        <b/>
        <sz val="11"/>
        <color rgb="FFFF0000"/>
        <rFont val="Calibri"/>
        <family val="2"/>
        <scheme val="minor"/>
      </rPr>
      <t>NEW</t>
    </r>
  </si>
  <si>
    <t>TU-54</t>
  </si>
  <si>
    <r>
      <t xml:space="preserve">Bonnie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</si>
  <si>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Clyde </t>
    </r>
    <r>
      <rPr>
        <b/>
        <sz val="12"/>
        <color rgb="FFFF0000"/>
        <rFont val="Calibri"/>
        <family val="2"/>
        <scheme val="minor"/>
      </rPr>
      <t>NEW</t>
    </r>
  </si>
  <si>
    <t>Butterfly Fish: Oil absorbing sponge / poly bag with header card</t>
  </si>
  <si>
    <t>Blue Thorn Tail: Oil absorbing sponge / poly bag with header card</t>
  </si>
  <si>
    <t>TU-03</t>
  </si>
  <si>
    <t>Oil Absorbing Sponges</t>
  </si>
  <si>
    <t>Hot Tubs</t>
  </si>
  <si>
    <t>6 each of 4 Styles + Free 24x72 Metal Floor display</t>
  </si>
  <si>
    <t>TU-58</t>
  </si>
  <si>
    <t>TU-60</t>
  </si>
  <si>
    <t>TU-62</t>
  </si>
  <si>
    <t>TU-64</t>
  </si>
  <si>
    <t>Purple: Oil absorbing sponge / poly bag with header card</t>
  </si>
  <si>
    <t>Copper: Oil absorbing sponge / poly bag with header card</t>
  </si>
  <si>
    <t>Yellow: Oil absorbing sponge / poly bag with header card</t>
  </si>
  <si>
    <t>Blue: Oil absorbing  sponge /poly bag  with header card</t>
  </si>
  <si>
    <t>Swimming Pools</t>
  </si>
  <si>
    <r>
      <t xml:space="preserve">Stingray </t>
    </r>
    <r>
      <rPr>
        <b/>
        <sz val="20"/>
        <color rgb="FFFF0000"/>
        <rFont val="Calibri"/>
        <family val="2"/>
        <scheme val="minor"/>
      </rPr>
      <t>NEW</t>
    </r>
  </si>
  <si>
    <r>
      <t xml:space="preserve">Clam Shell </t>
    </r>
    <r>
      <rPr>
        <b/>
        <sz val="12"/>
        <color rgb="FFFF0000"/>
        <rFont val="Calibri"/>
        <family val="2"/>
        <scheme val="minor"/>
      </rPr>
      <t>NEW</t>
    </r>
  </si>
  <si>
    <t>Dealer</t>
  </si>
  <si>
    <t>Non-Showing</t>
  </si>
  <si>
    <t>Page 2</t>
  </si>
  <si>
    <t>Page 1</t>
  </si>
  <si>
    <t>Order Subtotal (both pages)</t>
  </si>
  <si>
    <t>NEW</t>
  </si>
  <si>
    <t>Rev.  Nov. 21, 2024</t>
  </si>
  <si>
    <t>TU-66</t>
  </si>
  <si>
    <t>Green: Oil absorbing  sponge /poly bag  with header card</t>
  </si>
  <si>
    <t>2024 DEALER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</si>
</sst>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2"/>
      <color theme="1"/>
      <name val="Aptos"/>
      <family val="2"/>
    </font>
    <font>
      <sz val="12"/>
      <name val="Calibri"/>
      <family val="2"/>
      <scheme val="minor"/>
    </font>
    <font>
      <b/>
      <sz val="12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/>
    <xf numFmtId="44" fontId="6" fillId="3" borderId="0" xfId="0" applyNumberFormat="1" applyFont="1" applyFill="1"/>
    <xf numFmtId="3" fontId="9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44" fontId="1" fillId="2" borderId="9" xfId="0" applyNumberFormat="1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44" fontId="1" fillId="3" borderId="0" xfId="0" applyNumberFormat="1" applyFont="1" applyFill="1"/>
    <xf numFmtId="0" fontId="12" fillId="0" borderId="8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textRotation="15"/>
    </xf>
    <xf numFmtId="0" fontId="0" fillId="3" borderId="6" xfId="0" applyFill="1" applyBorder="1" applyAlignment="1">
      <alignment horizontal="center" vertical="center"/>
    </xf>
    <xf numFmtId="8" fontId="0" fillId="3" borderId="0" xfId="0" applyNumberFormat="1" applyFill="1"/>
    <xf numFmtId="3" fontId="1" fillId="2" borderId="8" xfId="0" applyNumberFormat="1" applyFont="1" applyFill="1" applyBorder="1" applyAlignment="1">
      <alignment horizontal="center" wrapText="1"/>
    </xf>
    <xf numFmtId="0" fontId="19" fillId="4" borderId="2" xfId="0" applyFont="1" applyFill="1" applyBorder="1" applyAlignment="1">
      <alignment horizontal="left"/>
    </xf>
    <xf numFmtId="0" fontId="20" fillId="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2" fillId="0" borderId="1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6" xfId="0" applyNumberFormat="1" applyFont="1" applyFill="1" applyBorder="1" applyAlignment="1">
      <alignment horizontal="center"/>
    </xf>
    <xf numFmtId="9" fontId="1" fillId="2" borderId="8" xfId="0" applyNumberFormat="1" applyFont="1" applyFill="1" applyBorder="1" applyAlignment="1">
      <alignment horizontal="center" wrapText="1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44" fontId="1" fillId="2" borderId="3" xfId="0" applyNumberFormat="1" applyFont="1" applyFill="1" applyBorder="1"/>
    <xf numFmtId="1" fontId="0" fillId="3" borderId="0" xfId="0" applyNumberFormat="1" applyFill="1" applyAlignment="1">
      <alignment horizontal="center" wrapText="1"/>
    </xf>
    <xf numFmtId="44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44" fontId="1" fillId="3" borderId="20" xfId="0" applyNumberFormat="1" applyFont="1" applyFill="1" applyBorder="1"/>
    <xf numFmtId="0" fontId="0" fillId="3" borderId="6" xfId="0" applyFill="1" applyBorder="1" applyAlignment="1">
      <alignment horizontal="center"/>
    </xf>
    <xf numFmtId="9" fontId="13" fillId="0" borderId="13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horizontal="left"/>
    </xf>
    <xf numFmtId="0" fontId="30" fillId="3" borderId="4" xfId="0" applyFont="1" applyFill="1" applyBorder="1" applyAlignment="1">
      <alignment horizontal="right"/>
    </xf>
    <xf numFmtId="0" fontId="0" fillId="3" borderId="5" xfId="0" applyFill="1" applyBorder="1" applyAlignment="1">
      <alignment horizontal="center" vertical="center" textRotation="15"/>
    </xf>
    <xf numFmtId="0" fontId="0" fillId="3" borderId="5" xfId="0" applyFill="1" applyBorder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9" fontId="13" fillId="3" borderId="0" xfId="0" applyNumberFormat="1" applyFont="1" applyFill="1" applyAlignment="1">
      <alignment horizontal="center" vertical="center" wrapText="1"/>
    </xf>
    <xf numFmtId="0" fontId="12" fillId="3" borderId="5" xfId="0" applyFont="1" applyFill="1" applyBorder="1" applyAlignment="1">
      <alignment horizontal="right"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5" fillId="0" borderId="0" xfId="0" applyFont="1"/>
    <xf numFmtId="0" fontId="25" fillId="3" borderId="6" xfId="0" applyFont="1" applyFill="1" applyBorder="1"/>
    <xf numFmtId="8" fontId="1" fillId="3" borderId="0" xfId="0" applyNumberFormat="1" applyFont="1" applyFill="1" applyAlignment="1">
      <alignment horizontal="center"/>
    </xf>
    <xf numFmtId="8" fontId="0" fillId="3" borderId="0" xfId="0" applyNumberFormat="1" applyFill="1" applyAlignment="1">
      <alignment horizontal="left"/>
    </xf>
    <xf numFmtId="0" fontId="0" fillId="3" borderId="0" xfId="0" applyFill="1" applyAlignment="1">
      <alignment horizontal="center" vertical="center" textRotation="15"/>
    </xf>
    <xf numFmtId="8" fontId="27" fillId="3" borderId="0" xfId="0" applyNumberFormat="1" applyFont="1" applyFill="1"/>
    <xf numFmtId="8" fontId="27" fillId="3" borderId="19" xfId="0" applyNumberFormat="1" applyFont="1" applyFill="1" applyBorder="1"/>
    <xf numFmtId="8" fontId="31" fillId="3" borderId="6" xfId="0" applyNumberFormat="1" applyFont="1" applyFill="1" applyBorder="1" applyAlignment="1">
      <alignment horizontal="center"/>
    </xf>
    <xf numFmtId="3" fontId="31" fillId="3" borderId="6" xfId="0" applyNumberFormat="1" applyFont="1" applyFill="1" applyBorder="1" applyAlignment="1">
      <alignment horizontal="center"/>
    </xf>
    <xf numFmtId="8" fontId="9" fillId="3" borderId="0" xfId="0" applyNumberFormat="1" applyFont="1" applyFill="1"/>
    <xf numFmtId="3" fontId="9" fillId="3" borderId="0" xfId="0" applyNumberFormat="1" applyFont="1" applyFill="1" applyAlignment="1">
      <alignment horizontal="right"/>
    </xf>
    <xf numFmtId="38" fontId="9" fillId="3" borderId="0" xfId="0" applyNumberFormat="1" applyFont="1" applyFill="1" applyAlignment="1">
      <alignment horizontal="center"/>
    </xf>
    <xf numFmtId="0" fontId="0" fillId="3" borderId="5" xfId="0" applyFill="1" applyBorder="1" applyAlignment="1">
      <alignment horizontal="left"/>
    </xf>
    <xf numFmtId="8" fontId="31" fillId="3" borderId="0" xfId="0" applyNumberFormat="1" applyFont="1" applyFill="1" applyAlignment="1">
      <alignment horizontal="center"/>
    </xf>
    <xf numFmtId="3" fontId="31" fillId="3" borderId="0" xfId="0" applyNumberFormat="1" applyFont="1" applyFill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44" fontId="0" fillId="0" borderId="11" xfId="0" applyNumberFormat="1" applyBorder="1" applyAlignment="1">
      <alignment vertical="center"/>
    </xf>
    <xf numFmtId="44" fontId="0" fillId="3" borderId="0" xfId="0" applyNumberFormat="1" applyFill="1" applyAlignment="1">
      <alignment vertical="center"/>
    </xf>
    <xf numFmtId="0" fontId="0" fillId="0" borderId="0" xfId="0" applyAlignment="1">
      <alignment vertical="center"/>
    </xf>
    <xf numFmtId="8" fontId="7" fillId="0" borderId="1" xfId="0" applyNumberFormat="1" applyFont="1" applyBorder="1" applyAlignment="1">
      <alignment horizontal="center" vertical="center"/>
    </xf>
    <xf numFmtId="8" fontId="7" fillId="0" borderId="1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8" fontId="0" fillId="0" borderId="13" xfId="0" applyNumberFormat="1" applyBorder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8" fontId="0" fillId="0" borderId="1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44" fontId="0" fillId="0" borderId="14" xfId="0" applyNumberFormat="1" applyBorder="1" applyAlignment="1">
      <alignment vertical="center"/>
    </xf>
    <xf numFmtId="0" fontId="0" fillId="3" borderId="0" xfId="0" applyFill="1" applyAlignment="1">
      <alignment vertical="center"/>
    </xf>
    <xf numFmtId="8" fontId="1" fillId="0" borderId="13" xfId="0" applyNumberFormat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8" fontId="0" fillId="0" borderId="15" xfId="0" applyNumberFormat="1" applyBorder="1" applyAlignment="1">
      <alignment vertical="center"/>
    </xf>
    <xf numFmtId="8" fontId="0" fillId="0" borderId="15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8" fontId="0" fillId="6" borderId="13" xfId="0" applyNumberFormat="1" applyFill="1" applyBorder="1" applyAlignment="1">
      <alignment horizontal="center" vertical="center"/>
    </xf>
    <xf numFmtId="8" fontId="0" fillId="6" borderId="13" xfId="0" applyNumberFormat="1" applyFill="1" applyBorder="1" applyAlignment="1">
      <alignment vertical="center"/>
    </xf>
    <xf numFmtId="0" fontId="0" fillId="6" borderId="13" xfId="0" applyFill="1" applyBorder="1" applyAlignment="1">
      <alignment horizontal="center" vertical="center"/>
    </xf>
    <xf numFmtId="3" fontId="0" fillId="6" borderId="13" xfId="0" applyNumberFormat="1" applyFill="1" applyBorder="1" applyAlignment="1">
      <alignment horizontal="center" vertical="center"/>
    </xf>
    <xf numFmtId="44" fontId="0" fillId="6" borderId="14" xfId="0" applyNumberFormat="1" applyFill="1" applyBorder="1" applyAlignment="1">
      <alignment vertical="center"/>
    </xf>
    <xf numFmtId="0" fontId="0" fillId="6" borderId="28" xfId="0" applyFill="1" applyBorder="1" applyAlignment="1">
      <alignment horizontal="center" vertical="center"/>
    </xf>
    <xf numFmtId="8" fontId="0" fillId="6" borderId="15" xfId="0" applyNumberFormat="1" applyFill="1" applyBorder="1" applyAlignment="1">
      <alignment horizontal="center" vertical="center"/>
    </xf>
    <xf numFmtId="3" fontId="0" fillId="6" borderId="15" xfId="0" applyNumberFormat="1" applyFill="1" applyBorder="1" applyAlignment="1">
      <alignment horizontal="center" vertical="center"/>
    </xf>
    <xf numFmtId="8" fontId="0" fillId="6" borderId="15" xfId="0" applyNumberFormat="1" applyFill="1" applyBorder="1" applyAlignment="1">
      <alignment vertical="center"/>
    </xf>
    <xf numFmtId="44" fontId="0" fillId="6" borderId="11" xfId="0" applyNumberForma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8" fontId="0" fillId="6" borderId="1" xfId="0" applyNumberFormat="1" applyFill="1" applyBorder="1" applyAlignment="1">
      <alignment vertical="center"/>
    </xf>
    <xf numFmtId="0" fontId="33" fillId="0" borderId="0" xfId="0" applyFont="1" applyAlignment="1">
      <alignment vertical="center"/>
    </xf>
    <xf numFmtId="0" fontId="0" fillId="6" borderId="10" xfId="0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8" fontId="27" fillId="6" borderId="1" xfId="0" applyNumberFormat="1" applyFont="1" applyFill="1" applyBorder="1" applyAlignment="1">
      <alignment horizontal="center" vertical="center"/>
    </xf>
    <xf numFmtId="8" fontId="27" fillId="6" borderId="1" xfId="0" applyNumberFormat="1" applyFont="1" applyFill="1" applyBorder="1" applyAlignment="1">
      <alignment horizontal="right" vertical="center"/>
    </xf>
    <xf numFmtId="9" fontId="1" fillId="6" borderId="1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8" fontId="1" fillId="6" borderId="1" xfId="0" applyNumberFormat="1" applyFont="1" applyFill="1" applyBorder="1" applyAlignment="1">
      <alignment vertical="center"/>
    </xf>
    <xf numFmtId="8" fontId="1" fillId="6" borderId="1" xfId="0" applyNumberFormat="1" applyFont="1" applyFill="1" applyBorder="1" applyAlignment="1">
      <alignment horizontal="center" vertical="center"/>
    </xf>
    <xf numFmtId="44" fontId="1" fillId="6" borderId="11" xfId="0" applyNumberFormat="1" applyFont="1" applyFill="1" applyBorder="1" applyAlignment="1">
      <alignment vertical="center"/>
    </xf>
    <xf numFmtId="44" fontId="1" fillId="3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vertical="center"/>
    </xf>
    <xf numFmtId="8" fontId="16" fillId="4" borderId="1" xfId="0" applyNumberFormat="1" applyFont="1" applyFill="1" applyBorder="1" applyAlignment="1">
      <alignment horizontal="left" vertical="center"/>
    </xf>
    <xf numFmtId="0" fontId="0" fillId="6" borderId="29" xfId="0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9" fontId="24" fillId="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wrapText="1"/>
    </xf>
    <xf numFmtId="0" fontId="2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44" fontId="0" fillId="6" borderId="37" xfId="0" applyNumberFormat="1" applyFill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4" fontId="14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165" fontId="12" fillId="0" borderId="9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8" fontId="6" fillId="6" borderId="1" xfId="0" applyNumberFormat="1" applyFont="1" applyFill="1" applyBorder="1" applyAlignment="1">
      <alignment horizontal="center" vertical="center" textRotation="13"/>
    </xf>
    <xf numFmtId="0" fontId="6" fillId="6" borderId="1" xfId="0" applyFont="1" applyFill="1" applyBorder="1" applyAlignment="1">
      <alignment horizontal="center" vertical="center" textRotation="13"/>
    </xf>
    <xf numFmtId="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9" fontId="24" fillId="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wrapText="1"/>
    </xf>
    <xf numFmtId="0" fontId="12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8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8" fontId="34" fillId="0" borderId="15" xfId="0" applyNumberFormat="1" applyFont="1" applyBorder="1" applyAlignment="1">
      <alignment horizontal="center" vertical="center" textRotation="10"/>
    </xf>
    <xf numFmtId="8" fontId="34" fillId="0" borderId="21" xfId="0" applyNumberFormat="1" applyFont="1" applyBorder="1" applyAlignment="1">
      <alignment horizontal="center" vertical="center" textRotation="10"/>
    </xf>
    <xf numFmtId="8" fontId="0" fillId="0" borderId="1" xfId="0" applyNumberFormat="1" applyBorder="1" applyAlignment="1">
      <alignment horizontal="center" vertical="center" textRotation="13"/>
    </xf>
    <xf numFmtId="0" fontId="0" fillId="0" borderId="13" xfId="0" applyBorder="1" applyAlignment="1">
      <alignment horizontal="center" vertical="center" textRotation="13"/>
    </xf>
    <xf numFmtId="8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8" fontId="2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0" xfId="0"/>
    <xf numFmtId="0" fontId="3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3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26" fillId="5" borderId="0" xfId="0" applyFont="1" applyFill="1" applyAlignment="1">
      <alignment horizontal="center" vertical="center" wrapText="1"/>
    </xf>
    <xf numFmtId="8" fontId="16" fillId="5" borderId="22" xfId="0" applyNumberFormat="1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8" fontId="16" fillId="5" borderId="25" xfId="0" applyNumberFormat="1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20" fillId="0" borderId="4" xfId="0" applyFont="1" applyBorder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8" fontId="0" fillId="0" borderId="13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2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8" fontId="0" fillId="6" borderId="13" xfId="0" applyNumberFormat="1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8" fontId="4" fillId="6" borderId="15" xfId="0" applyNumberFormat="1" applyFont="1" applyFill="1" applyBorder="1" applyAlignment="1">
      <alignment horizontal="center" vertical="center" textRotation="25"/>
    </xf>
    <xf numFmtId="0" fontId="4" fillId="6" borderId="35" xfId="0" applyFont="1" applyFill="1" applyBorder="1" applyAlignment="1">
      <alignment horizontal="center" vertical="center" textRotation="25"/>
    </xf>
    <xf numFmtId="0" fontId="4" fillId="6" borderId="36" xfId="0" applyFont="1" applyFill="1" applyBorder="1" applyAlignment="1">
      <alignment horizontal="center" vertical="center" textRotation="25"/>
    </xf>
    <xf numFmtId="0" fontId="0" fillId="6" borderId="33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8" fontId="0" fillId="6" borderId="31" xfId="0" applyNumberFormat="1" applyFill="1" applyBorder="1" applyAlignment="1">
      <alignment vertical="center"/>
    </xf>
    <xf numFmtId="0" fontId="0" fillId="6" borderId="32" xfId="0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8" fontId="0" fillId="0" borderId="13" xfId="0" applyNumberForma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8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  <color rgb="FFFF6699"/>
      <color rgb="FF0000FF"/>
      <color rgb="FF99FF99"/>
      <color rgb="FFFF3399"/>
      <color rgb="FFFF9900"/>
      <color rgb="FF66FF66"/>
      <color rgb="FF99CCFF"/>
      <color rgb="FFFF996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47</xdr:row>
      <xdr:rowOff>14119</xdr:rowOff>
    </xdr:from>
    <xdr:to>
      <xdr:col>2</xdr:col>
      <xdr:colOff>1421993</xdr:colOff>
      <xdr:row>51</xdr:row>
      <xdr:rowOff>302250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903F68-4492-46AD-AB44-DB14018D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068" y="14339719"/>
          <a:ext cx="1371600" cy="13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241272</xdr:colOff>
      <xdr:row>0</xdr:row>
      <xdr:rowOff>35719</xdr:rowOff>
    </xdr:from>
    <xdr:to>
      <xdr:col>13</xdr:col>
      <xdr:colOff>574348</xdr:colOff>
      <xdr:row>8</xdr:row>
      <xdr:rowOff>1947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229B021-3430-45FD-B3A9-4AA0D07F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272" y="35719"/>
          <a:ext cx="10153351" cy="18140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43</xdr:row>
      <xdr:rowOff>60043</xdr:rowOff>
    </xdr:from>
    <xdr:to>
      <xdr:col>8</xdr:col>
      <xdr:colOff>321471</xdr:colOff>
      <xdr:row>44</xdr:row>
      <xdr:rowOff>230604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6D0D69A-B04C-43AD-8778-8141196E39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3886922" y="13433143"/>
          <a:ext cx="2511499" cy="4086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17</xdr:col>
      <xdr:colOff>166689</xdr:colOff>
      <xdr:row>10</xdr:row>
      <xdr:rowOff>23813</xdr:rowOff>
    </xdr:from>
    <xdr:to>
      <xdr:col>21</xdr:col>
      <xdr:colOff>214314</xdr:colOff>
      <xdr:row>12</xdr:row>
      <xdr:rowOff>381001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974B7E4E-57C4-C9DC-FFA8-C16EB9F62F2D}"/>
            </a:ext>
          </a:extLst>
        </xdr:cNvPr>
        <xdr:cNvSpPr/>
      </xdr:nvSpPr>
      <xdr:spPr>
        <a:xfrm>
          <a:off x="11084720" y="2512219"/>
          <a:ext cx="2476500" cy="121443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Please note that HTS Turbo products</a:t>
          </a:r>
          <a:r>
            <a:rPr lang="en-US" sz="2000" b="1" baseline="0"/>
            <a:t> </a:t>
          </a:r>
          <a:r>
            <a:rPr lang="en-US" sz="2000" b="1"/>
            <a:t>are on page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773839</xdr:colOff>
      <xdr:row>0</xdr:row>
      <xdr:rowOff>47625</xdr:rowOff>
    </xdr:from>
    <xdr:to>
      <xdr:col>12</xdr:col>
      <xdr:colOff>6060</xdr:colOff>
      <xdr:row>8</xdr:row>
      <xdr:rowOff>11472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07277" y="47625"/>
          <a:ext cx="7638033" cy="1833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17</xdr:col>
      <xdr:colOff>71437</xdr:colOff>
      <xdr:row>13</xdr:row>
      <xdr:rowOff>11906</xdr:rowOff>
    </xdr:from>
    <xdr:to>
      <xdr:col>21</xdr:col>
      <xdr:colOff>119062</xdr:colOff>
      <xdr:row>17</xdr:row>
      <xdr:rowOff>154781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3CF94801-04B4-42B7-8580-1568C66189BB}"/>
            </a:ext>
          </a:extLst>
        </xdr:cNvPr>
        <xdr:cNvSpPr/>
      </xdr:nvSpPr>
      <xdr:spPr>
        <a:xfrm>
          <a:off x="10989468" y="3298031"/>
          <a:ext cx="2476500" cy="121443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/>
            <a:t>Please note that HTS Turbo products</a:t>
          </a:r>
          <a:r>
            <a:rPr lang="en-US" sz="2000" b="1" baseline="0"/>
            <a:t> </a:t>
          </a:r>
          <a:r>
            <a:rPr lang="en-US" sz="2000" b="1"/>
            <a:t>are on page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6AB2-5778-4DC0-9CFC-19DF93998142}">
  <sheetPr>
    <pageSetUpPr fitToPage="1"/>
  </sheetPr>
  <dimension ref="A1:R57"/>
  <sheetViews>
    <sheetView tabSelected="1" zoomScale="80" zoomScaleNormal="80" zoomScaleSheetLayoutView="70" workbookViewId="0">
      <pane xSplit="3" topLeftCell="D1" activePane="topRight" state="frozen"/>
      <selection activeCell="A15" sqref="A15"/>
      <selection pane="topRight" activeCell="Y9" sqref="Y9"/>
    </sheetView>
  </sheetViews>
  <sheetFormatPr defaultRowHeight="15" x14ac:dyDescent="0.25"/>
  <cols>
    <col min="1" max="1" width="3.7109375" style="44" customWidth="1"/>
    <col min="2" max="2" width="8.7109375" customWidth="1"/>
    <col min="3" max="3" width="22.7109375" customWidth="1"/>
    <col min="5" max="5" width="9.140625" customWidth="1"/>
    <col min="6" max="6" width="9.140625" style="51" customWidth="1"/>
    <col min="7" max="7" width="18.85546875" customWidth="1"/>
    <col min="8" max="8" width="9.7109375" style="1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2" customWidth="1"/>
    <col min="14" max="14" width="12.7109375" style="3" customWidth="1"/>
    <col min="15" max="15" width="3.7109375" customWidth="1"/>
    <col min="16" max="17" width="10.7109375" hidden="1" customWidth="1"/>
  </cols>
  <sheetData>
    <row r="1" spans="1:17" ht="9" customHeight="1" x14ac:dyDescent="0.25">
      <c r="A1" s="43"/>
      <c r="B1" s="6"/>
      <c r="C1" s="6"/>
      <c r="D1" s="6"/>
      <c r="E1" s="6"/>
      <c r="F1" s="46"/>
      <c r="G1" s="6"/>
      <c r="H1" s="7"/>
      <c r="I1" s="6"/>
      <c r="J1" s="6"/>
      <c r="K1" s="6"/>
      <c r="L1" s="6"/>
      <c r="M1" s="4"/>
      <c r="N1" s="5"/>
      <c r="O1" s="6"/>
    </row>
    <row r="2" spans="1:17" ht="20.100000000000001" customHeight="1" x14ac:dyDescent="0.25">
      <c r="A2" s="43"/>
      <c r="B2" s="6"/>
      <c r="C2" s="6"/>
      <c r="D2" s="6"/>
      <c r="E2" s="6"/>
      <c r="F2" s="46"/>
      <c r="G2" s="6"/>
      <c r="H2" s="7"/>
      <c r="I2" s="6"/>
      <c r="J2" s="6"/>
      <c r="K2" s="6"/>
      <c r="L2" s="6"/>
      <c r="M2" s="4"/>
      <c r="N2" s="5"/>
      <c r="O2" s="6"/>
    </row>
    <row r="3" spans="1:17" ht="20.100000000000001" customHeight="1" x14ac:dyDescent="0.25">
      <c r="A3" s="43"/>
      <c r="B3" s="6"/>
      <c r="C3" s="6"/>
      <c r="D3" s="6"/>
      <c r="E3" s="6"/>
      <c r="F3" s="46"/>
      <c r="G3" s="6"/>
      <c r="H3" s="7"/>
      <c r="I3" s="6"/>
      <c r="J3" s="6"/>
      <c r="K3" s="6"/>
      <c r="L3" s="6"/>
      <c r="M3" s="4"/>
      <c r="N3" s="5"/>
      <c r="O3" s="6"/>
    </row>
    <row r="4" spans="1:17" ht="20.100000000000001" customHeight="1" x14ac:dyDescent="0.25">
      <c r="A4" s="43"/>
      <c r="B4" s="6"/>
      <c r="C4" s="6"/>
      <c r="D4" s="6"/>
      <c r="E4" s="6"/>
      <c r="F4" s="46"/>
      <c r="G4" s="6"/>
      <c r="H4" s="7"/>
      <c r="I4" s="6"/>
      <c r="J4" s="6"/>
      <c r="K4" s="6"/>
      <c r="L4" s="6"/>
      <c r="M4" s="4"/>
      <c r="N4" s="5"/>
      <c r="O4" s="6"/>
    </row>
    <row r="5" spans="1:17" ht="20.100000000000001" customHeight="1" x14ac:dyDescent="0.25">
      <c r="A5" s="43"/>
      <c r="B5" s="6"/>
      <c r="C5" s="6"/>
      <c r="D5" s="6"/>
      <c r="E5" s="6"/>
      <c r="F5" s="46"/>
      <c r="G5" s="6"/>
      <c r="H5" s="7"/>
      <c r="I5" s="6"/>
      <c r="J5" s="6"/>
      <c r="K5" s="6"/>
      <c r="L5" s="6"/>
      <c r="M5" s="4"/>
      <c r="N5" s="5"/>
      <c r="O5" s="6"/>
    </row>
    <row r="6" spans="1:17" ht="20.100000000000001" customHeight="1" x14ac:dyDescent="0.25">
      <c r="A6" s="43"/>
      <c r="B6" s="6"/>
      <c r="C6" s="6"/>
      <c r="D6" s="6"/>
      <c r="E6" s="6"/>
      <c r="F6" s="46"/>
      <c r="G6" s="6"/>
      <c r="H6" s="7"/>
      <c r="I6" s="6"/>
      <c r="J6" s="6"/>
      <c r="K6" s="6"/>
      <c r="L6" s="6"/>
      <c r="M6" s="4"/>
      <c r="N6" s="5"/>
      <c r="O6" s="6"/>
    </row>
    <row r="7" spans="1:17" ht="20.100000000000001" customHeight="1" x14ac:dyDescent="0.25">
      <c r="A7" s="43"/>
      <c r="B7" s="6"/>
      <c r="C7" s="6"/>
      <c r="D7" s="6"/>
      <c r="E7" s="6"/>
      <c r="F7" s="46"/>
      <c r="G7" s="6"/>
      <c r="H7" s="7"/>
      <c r="I7" s="6"/>
      <c r="J7" s="6"/>
      <c r="K7" s="6"/>
      <c r="L7" s="6"/>
      <c r="M7" s="4"/>
      <c r="N7" s="5"/>
      <c r="O7" s="6"/>
    </row>
    <row r="8" spans="1:17" ht="20.100000000000001" customHeight="1" x14ac:dyDescent="0.25">
      <c r="A8" s="43"/>
      <c r="B8" s="6"/>
      <c r="C8" s="6"/>
      <c r="D8" s="6"/>
      <c r="E8" s="6"/>
      <c r="F8" s="46"/>
      <c r="G8" s="6"/>
      <c r="H8" s="7"/>
      <c r="I8" s="6"/>
      <c r="J8" s="6"/>
      <c r="K8" s="6"/>
      <c r="L8" s="6"/>
      <c r="M8" s="4"/>
      <c r="N8" s="5"/>
      <c r="O8" s="6"/>
    </row>
    <row r="9" spans="1:17" ht="24" customHeight="1" x14ac:dyDescent="0.25">
      <c r="A9" s="43"/>
      <c r="B9" s="166" t="s">
        <v>213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6"/>
    </row>
    <row r="10" spans="1:17" ht="24" customHeight="1" thickBot="1" x14ac:dyDescent="0.3">
      <c r="A10" s="43"/>
      <c r="B10" s="168" t="s">
        <v>39</v>
      </c>
      <c r="C10" s="169"/>
      <c r="D10" s="170">
        <f ca="1">TODAY()</f>
        <v>45617</v>
      </c>
      <c r="E10" s="171"/>
      <c r="F10" s="47"/>
      <c r="G10" s="19"/>
      <c r="H10" s="19"/>
      <c r="I10" s="19"/>
      <c r="J10" s="19"/>
      <c r="K10" s="19"/>
      <c r="L10" s="172" t="s">
        <v>210</v>
      </c>
      <c r="M10" s="173"/>
      <c r="N10" s="173"/>
      <c r="O10" s="6"/>
    </row>
    <row r="11" spans="1:17" ht="36" customHeight="1" x14ac:dyDescent="0.25">
      <c r="A11" s="43"/>
      <c r="B11" s="174" t="s">
        <v>7</v>
      </c>
      <c r="C11" s="175"/>
      <c r="D11" s="176"/>
      <c r="E11" s="176"/>
      <c r="F11" s="176"/>
      <c r="G11" s="176"/>
      <c r="H11" s="176"/>
      <c r="I11" s="176"/>
      <c r="J11" s="28" t="s">
        <v>5</v>
      </c>
      <c r="K11" s="177"/>
      <c r="L11" s="177"/>
      <c r="M11" s="177"/>
      <c r="N11" s="178"/>
      <c r="O11" s="6"/>
    </row>
    <row r="12" spans="1:17" ht="32.25" customHeight="1" x14ac:dyDescent="0.25">
      <c r="A12" s="43"/>
      <c r="B12" s="161" t="s">
        <v>3</v>
      </c>
      <c r="C12" s="162"/>
      <c r="D12" s="163"/>
      <c r="E12" s="163"/>
      <c r="F12" s="163"/>
      <c r="G12" s="163"/>
      <c r="H12" s="163"/>
      <c r="I12" s="163"/>
      <c r="J12" s="29" t="s">
        <v>8</v>
      </c>
      <c r="K12" s="163"/>
      <c r="L12" s="163"/>
      <c r="M12" s="163"/>
      <c r="N12" s="164"/>
      <c r="O12" s="6"/>
    </row>
    <row r="13" spans="1:17" ht="36.75" customHeight="1" x14ac:dyDescent="0.25">
      <c r="A13" s="43"/>
      <c r="B13" s="161" t="s">
        <v>4</v>
      </c>
      <c r="C13" s="162"/>
      <c r="D13" s="163"/>
      <c r="E13" s="163"/>
      <c r="F13" s="163"/>
      <c r="G13" s="163"/>
      <c r="H13" s="163"/>
      <c r="I13" s="163"/>
      <c r="J13" s="45" t="s">
        <v>61</v>
      </c>
      <c r="K13" s="165"/>
      <c r="L13" s="163"/>
      <c r="M13" s="163"/>
      <c r="N13" s="164"/>
      <c r="O13" s="6"/>
    </row>
    <row r="14" spans="1:17" ht="36.75" customHeight="1" thickBot="1" x14ac:dyDescent="0.3">
      <c r="A14" s="43"/>
      <c r="B14" s="191" t="s">
        <v>42</v>
      </c>
      <c r="C14" s="192"/>
      <c r="D14" s="179"/>
      <c r="E14" s="180"/>
      <c r="F14" s="60"/>
      <c r="G14" s="30" t="s">
        <v>40</v>
      </c>
      <c r="H14" s="179"/>
      <c r="I14" s="180"/>
      <c r="J14" s="30" t="s">
        <v>41</v>
      </c>
      <c r="K14" s="181"/>
      <c r="L14" s="181"/>
      <c r="M14" s="181"/>
      <c r="N14" s="182"/>
      <c r="O14" s="6"/>
    </row>
    <row r="15" spans="1:17" ht="12" customHeight="1" x14ac:dyDescent="0.25">
      <c r="A15" s="43"/>
      <c r="B15" s="65"/>
      <c r="C15" s="35"/>
      <c r="D15" s="69"/>
      <c r="E15" s="70"/>
      <c r="F15" s="71"/>
      <c r="G15" s="72"/>
      <c r="H15" s="73"/>
      <c r="I15" s="74"/>
      <c r="J15" s="72"/>
      <c r="K15" s="75"/>
      <c r="L15" s="75"/>
      <c r="M15" s="75"/>
      <c r="N15" s="75"/>
      <c r="O15" s="6"/>
      <c r="P15" s="207">
        <v>0.2</v>
      </c>
      <c r="Q15" s="208"/>
    </row>
    <row r="16" spans="1:17" ht="27" thickBot="1" x14ac:dyDescent="0.45">
      <c r="A16" s="43"/>
      <c r="B16" s="34"/>
      <c r="C16" s="35"/>
      <c r="D16" s="36"/>
      <c r="E16" s="37"/>
      <c r="F16" s="189" t="s">
        <v>110</v>
      </c>
      <c r="G16" s="190"/>
      <c r="H16" s="190"/>
      <c r="I16" s="190"/>
      <c r="J16" s="190"/>
      <c r="K16" s="77"/>
      <c r="L16" s="76"/>
      <c r="M16" s="76"/>
      <c r="N16" s="76"/>
      <c r="O16" s="6"/>
      <c r="P16" s="209" t="s">
        <v>205</v>
      </c>
      <c r="Q16" s="208"/>
    </row>
    <row r="17" spans="1:18" s="1" customFormat="1" ht="27" thickBot="1" x14ac:dyDescent="0.45">
      <c r="A17" s="43"/>
      <c r="B17" s="42" t="s">
        <v>38</v>
      </c>
      <c r="C17" s="24"/>
      <c r="D17" s="24"/>
      <c r="E17" s="31"/>
      <c r="F17" s="48"/>
      <c r="G17" s="78"/>
      <c r="H17" s="78"/>
      <c r="I17" s="78"/>
      <c r="J17" s="78"/>
      <c r="K17" s="78"/>
      <c r="L17" s="32"/>
      <c r="M17" s="31"/>
      <c r="N17" s="33"/>
      <c r="O17" s="7"/>
      <c r="P17" s="210" t="s">
        <v>204</v>
      </c>
      <c r="Q17" s="211"/>
    </row>
    <row r="18" spans="1:18" s="1" customFormat="1" ht="30" x14ac:dyDescent="0.25">
      <c r="A18" s="43"/>
      <c r="B18" s="20" t="s">
        <v>45</v>
      </c>
      <c r="C18" s="21" t="s">
        <v>44</v>
      </c>
      <c r="D18" s="21" t="s">
        <v>1</v>
      </c>
      <c r="E18" s="21" t="s">
        <v>2</v>
      </c>
      <c r="F18" s="49" t="s">
        <v>67</v>
      </c>
      <c r="G18" s="183" t="s">
        <v>46</v>
      </c>
      <c r="H18" s="184"/>
      <c r="I18" s="22" t="s">
        <v>47</v>
      </c>
      <c r="J18" s="22" t="s">
        <v>28</v>
      </c>
      <c r="K18" s="21" t="s">
        <v>0</v>
      </c>
      <c r="L18" s="21" t="s">
        <v>11</v>
      </c>
      <c r="M18" s="41" t="s">
        <v>60</v>
      </c>
      <c r="N18" s="23" t="s">
        <v>6</v>
      </c>
      <c r="O18" s="56"/>
      <c r="P18" s="21" t="s">
        <v>0</v>
      </c>
      <c r="Q18" s="21" t="s">
        <v>11</v>
      </c>
    </row>
    <row r="19" spans="1:18" s="102" customFormat="1" ht="18.75" customHeight="1" x14ac:dyDescent="0.25">
      <c r="A19" s="94"/>
      <c r="B19" s="95" t="s">
        <v>9</v>
      </c>
      <c r="C19" s="185" t="s">
        <v>43</v>
      </c>
      <c r="D19" s="92">
        <v>41.95</v>
      </c>
      <c r="E19" s="92">
        <v>36.950000000000003</v>
      </c>
      <c r="F19" s="96">
        <f>(E19-K19)/E19</f>
        <v>0.40730717185385662</v>
      </c>
      <c r="G19" s="187" t="s">
        <v>179</v>
      </c>
      <c r="H19" s="188"/>
      <c r="I19" s="93" t="s">
        <v>53</v>
      </c>
      <c r="J19" s="99">
        <v>36</v>
      </c>
      <c r="K19" s="97">
        <v>21.9</v>
      </c>
      <c r="L19" s="92">
        <f t="shared" ref="L19:L29" si="0">J19*K19</f>
        <v>788.4</v>
      </c>
      <c r="M19" s="132"/>
      <c r="N19" s="100" t="str">
        <f t="shared" ref="N19:N29" si="1">IF(M19="","",L19*M19)</f>
        <v/>
      </c>
      <c r="O19" s="101"/>
      <c r="P19" s="97">
        <f>K19*(1+$P$15)</f>
        <v>26.279999999999998</v>
      </c>
      <c r="Q19" s="97">
        <f t="shared" ref="Q19:Q29" si="2">L19*(1+$P$15)</f>
        <v>946.07999999999993</v>
      </c>
    </row>
    <row r="20" spans="1:18" s="102" customFormat="1" ht="18.75" customHeight="1" x14ac:dyDescent="0.25">
      <c r="A20" s="94"/>
      <c r="B20" s="136" t="s">
        <v>178</v>
      </c>
      <c r="C20" s="185"/>
      <c r="D20" s="139">
        <v>41.95</v>
      </c>
      <c r="E20" s="139">
        <v>36.950000000000003</v>
      </c>
      <c r="F20" s="137">
        <f>(E20-K20)/E20</f>
        <v>0.40730717185385662</v>
      </c>
      <c r="G20" s="193" t="s">
        <v>203</v>
      </c>
      <c r="H20" s="194"/>
      <c r="I20" s="140" t="s">
        <v>53</v>
      </c>
      <c r="J20" s="138">
        <v>32</v>
      </c>
      <c r="K20" s="134">
        <v>21.9</v>
      </c>
      <c r="L20" s="139">
        <f t="shared" ref="L20" si="3">J20*K20</f>
        <v>700.8</v>
      </c>
      <c r="M20" s="141"/>
      <c r="N20" s="131" t="str">
        <f t="shared" ref="N20" si="4">IF(M20="","",L20*M20)</f>
        <v/>
      </c>
      <c r="O20" s="101"/>
      <c r="P20" s="97">
        <f t="shared" ref="P20:P29" si="5">K20*(1+$P$15)</f>
        <v>26.279999999999998</v>
      </c>
      <c r="Q20" s="97">
        <f>L20*(1+$P$15)</f>
        <v>840.95999999999992</v>
      </c>
    </row>
    <row r="21" spans="1:18" s="102" customFormat="1" ht="18.75" customHeight="1" x14ac:dyDescent="0.25">
      <c r="A21" s="94"/>
      <c r="B21" s="95" t="s">
        <v>12</v>
      </c>
      <c r="C21" s="186" t="s">
        <v>43</v>
      </c>
      <c r="D21" s="92"/>
      <c r="E21" s="93"/>
      <c r="F21" s="96"/>
      <c r="G21" s="187" t="s">
        <v>48</v>
      </c>
      <c r="H21" s="188"/>
      <c r="I21" s="93" t="s">
        <v>37</v>
      </c>
      <c r="J21" s="99">
        <v>6</v>
      </c>
      <c r="K21" s="97">
        <v>125</v>
      </c>
      <c r="L21" s="92">
        <f t="shared" si="0"/>
        <v>750</v>
      </c>
      <c r="M21" s="132"/>
      <c r="N21" s="100" t="str">
        <f t="shared" si="1"/>
        <v/>
      </c>
      <c r="O21" s="101"/>
      <c r="P21" s="97">
        <f t="shared" si="5"/>
        <v>150</v>
      </c>
      <c r="Q21" s="97">
        <f t="shared" si="2"/>
        <v>900</v>
      </c>
    </row>
    <row r="22" spans="1:18" s="102" customFormat="1" ht="18.75" customHeight="1" x14ac:dyDescent="0.25">
      <c r="A22" s="94"/>
      <c r="B22" s="95" t="s">
        <v>10</v>
      </c>
      <c r="C22" s="197" t="s">
        <v>51</v>
      </c>
      <c r="D22" s="97">
        <v>139.94999999999999</v>
      </c>
      <c r="E22" s="92">
        <v>131.94999999999999</v>
      </c>
      <c r="F22" s="96">
        <f t="shared" ref="F22" si="6">(E22-K22)/E22</f>
        <v>0.56877605153467214</v>
      </c>
      <c r="G22" s="187" t="s">
        <v>57</v>
      </c>
      <c r="H22" s="188"/>
      <c r="I22" s="93" t="s">
        <v>52</v>
      </c>
      <c r="J22" s="99">
        <v>4</v>
      </c>
      <c r="K22" s="97">
        <v>56.9</v>
      </c>
      <c r="L22" s="92">
        <f t="shared" si="0"/>
        <v>227.6</v>
      </c>
      <c r="M22" s="132"/>
      <c r="N22" s="100" t="str">
        <f t="shared" si="1"/>
        <v/>
      </c>
      <c r="O22" s="101"/>
      <c r="P22" s="97">
        <f t="shared" si="5"/>
        <v>68.28</v>
      </c>
      <c r="Q22" s="97">
        <f t="shared" si="2"/>
        <v>273.12</v>
      </c>
    </row>
    <row r="23" spans="1:18" s="102" customFormat="1" ht="18.75" customHeight="1" x14ac:dyDescent="0.25">
      <c r="A23" s="94"/>
      <c r="B23" s="95" t="s">
        <v>114</v>
      </c>
      <c r="C23" s="198"/>
      <c r="D23" s="97">
        <v>46.95</v>
      </c>
      <c r="E23" s="92">
        <v>39.950000000000003</v>
      </c>
      <c r="F23" s="96">
        <f>(E23-K23)/E23</f>
        <v>0.50438047559449317</v>
      </c>
      <c r="G23" s="187"/>
      <c r="H23" s="188"/>
      <c r="I23" s="93" t="s">
        <v>37</v>
      </c>
      <c r="J23" s="99">
        <v>16</v>
      </c>
      <c r="K23" s="97">
        <v>19.8</v>
      </c>
      <c r="L23" s="92">
        <f>J23*K23</f>
        <v>316.8</v>
      </c>
      <c r="M23" s="132"/>
      <c r="N23" s="100" t="str">
        <f t="shared" si="1"/>
        <v/>
      </c>
      <c r="O23" s="101"/>
      <c r="P23" s="97">
        <f t="shared" si="5"/>
        <v>23.76</v>
      </c>
      <c r="Q23" s="97">
        <f t="shared" si="2"/>
        <v>380.16</v>
      </c>
    </row>
    <row r="24" spans="1:18" s="102" customFormat="1" ht="18.75" customHeight="1" x14ac:dyDescent="0.25">
      <c r="A24" s="94"/>
      <c r="B24" s="95" t="s">
        <v>25</v>
      </c>
      <c r="C24" s="92" t="s">
        <v>54</v>
      </c>
      <c r="D24" s="97">
        <v>139.94999999999999</v>
      </c>
      <c r="E24" s="92">
        <v>129.94999999999999</v>
      </c>
      <c r="F24" s="96">
        <f>(E24-K24)/E24</f>
        <v>0.58484032320123114</v>
      </c>
      <c r="G24" s="187"/>
      <c r="H24" s="188"/>
      <c r="I24" s="93" t="s">
        <v>55</v>
      </c>
      <c r="J24" s="99">
        <v>12</v>
      </c>
      <c r="K24" s="97">
        <v>53.95</v>
      </c>
      <c r="L24" s="92">
        <f>J24*K24</f>
        <v>647.40000000000009</v>
      </c>
      <c r="M24" s="132"/>
      <c r="N24" s="100" t="str">
        <f t="shared" ref="N24" si="7">IF(M24="","",L24*M24)</f>
        <v/>
      </c>
      <c r="O24" s="101"/>
      <c r="P24" s="97">
        <f t="shared" si="5"/>
        <v>64.739999999999995</v>
      </c>
      <c r="Q24" s="97">
        <f t="shared" si="2"/>
        <v>776.88000000000011</v>
      </c>
    </row>
    <row r="25" spans="1:18" s="151" customFormat="1" ht="18.75" customHeight="1" x14ac:dyDescent="0.25">
      <c r="A25" s="94"/>
      <c r="B25" s="142" t="s">
        <v>180</v>
      </c>
      <c r="C25" s="143" t="s">
        <v>181</v>
      </c>
      <c r="D25" s="144">
        <v>169.95</v>
      </c>
      <c r="E25" s="143">
        <v>159.94999999999999</v>
      </c>
      <c r="F25" s="145">
        <f>(E25-K25)/E25</f>
        <v>0.53610503282275701</v>
      </c>
      <c r="G25" s="203" t="s">
        <v>209</v>
      </c>
      <c r="H25" s="204"/>
      <c r="I25" s="140"/>
      <c r="J25" s="146">
        <v>12</v>
      </c>
      <c r="K25" s="147">
        <v>74.2</v>
      </c>
      <c r="L25" s="148">
        <f>J25*K25</f>
        <v>890.40000000000009</v>
      </c>
      <c r="M25" s="146"/>
      <c r="N25" s="149" t="str">
        <f t="shared" si="1"/>
        <v/>
      </c>
      <c r="O25" s="150"/>
      <c r="P25" s="97">
        <f t="shared" si="5"/>
        <v>89.04</v>
      </c>
      <c r="Q25" s="97">
        <f t="shared" si="2"/>
        <v>1068.48</v>
      </c>
      <c r="R25" s="152"/>
    </row>
    <row r="26" spans="1:18" s="102" customFormat="1" ht="18.75" customHeight="1" x14ac:dyDescent="0.25">
      <c r="A26" s="94"/>
      <c r="B26" s="95" t="s">
        <v>13</v>
      </c>
      <c r="C26" s="103" t="s">
        <v>49</v>
      </c>
      <c r="D26" s="104">
        <v>90.95</v>
      </c>
      <c r="E26" s="103">
        <v>79.95</v>
      </c>
      <c r="F26" s="96">
        <f t="shared" ref="F26:F28" si="8">(E26-K26)/E26</f>
        <v>0.40587867417135715</v>
      </c>
      <c r="G26" s="195" t="s">
        <v>50</v>
      </c>
      <c r="H26" s="196"/>
      <c r="I26" s="196"/>
      <c r="J26" s="99">
        <v>12</v>
      </c>
      <c r="K26" s="97">
        <v>47.5</v>
      </c>
      <c r="L26" s="92">
        <f t="shared" si="0"/>
        <v>570</v>
      </c>
      <c r="M26" s="132"/>
      <c r="N26" s="100" t="str">
        <f t="shared" si="1"/>
        <v/>
      </c>
      <c r="O26" s="101"/>
      <c r="P26" s="97">
        <f t="shared" si="5"/>
        <v>57</v>
      </c>
      <c r="Q26" s="97">
        <f t="shared" si="2"/>
        <v>684</v>
      </c>
    </row>
    <row r="27" spans="1:18" s="102" customFormat="1" ht="18.75" customHeight="1" x14ac:dyDescent="0.25">
      <c r="A27" s="105"/>
      <c r="B27" s="95" t="s">
        <v>36</v>
      </c>
      <c r="C27" s="92" t="s">
        <v>92</v>
      </c>
      <c r="D27" s="97">
        <v>31.95</v>
      </c>
      <c r="E27" s="92">
        <v>29.95</v>
      </c>
      <c r="F27" s="96">
        <f t="shared" si="8"/>
        <v>0.54924874791318867</v>
      </c>
      <c r="G27" s="187" t="s">
        <v>56</v>
      </c>
      <c r="H27" s="188"/>
      <c r="I27" s="93" t="s">
        <v>37</v>
      </c>
      <c r="J27" s="106">
        <v>12</v>
      </c>
      <c r="K27" s="97">
        <v>13.5</v>
      </c>
      <c r="L27" s="92">
        <f t="shared" si="0"/>
        <v>162</v>
      </c>
      <c r="M27" s="132"/>
      <c r="N27" s="100" t="str">
        <f t="shared" si="1"/>
        <v/>
      </c>
      <c r="O27" s="101"/>
      <c r="P27" s="97">
        <f t="shared" si="5"/>
        <v>16.2</v>
      </c>
      <c r="Q27" s="97">
        <f t="shared" si="2"/>
        <v>194.4</v>
      </c>
    </row>
    <row r="28" spans="1:18" s="102" customFormat="1" ht="18.75" customHeight="1" x14ac:dyDescent="0.25">
      <c r="A28" s="94"/>
      <c r="B28" s="95" t="s">
        <v>24</v>
      </c>
      <c r="C28" s="199" t="s">
        <v>58</v>
      </c>
      <c r="D28" s="201">
        <v>41.95</v>
      </c>
      <c r="E28" s="201">
        <v>36.950000000000003</v>
      </c>
      <c r="F28" s="96">
        <f t="shared" si="8"/>
        <v>0.46278755074424899</v>
      </c>
      <c r="G28" s="187" t="s">
        <v>59</v>
      </c>
      <c r="H28" s="188"/>
      <c r="I28" s="212" t="s">
        <v>16</v>
      </c>
      <c r="J28" s="106">
        <v>24</v>
      </c>
      <c r="K28" s="97">
        <v>19.850000000000001</v>
      </c>
      <c r="L28" s="92">
        <f t="shared" si="0"/>
        <v>476.40000000000003</v>
      </c>
      <c r="M28" s="132"/>
      <c r="N28" s="100" t="str">
        <f t="shared" si="1"/>
        <v/>
      </c>
      <c r="O28" s="101"/>
      <c r="P28" s="97">
        <f t="shared" si="5"/>
        <v>23.82</v>
      </c>
      <c r="Q28" s="97">
        <f t="shared" si="2"/>
        <v>571.68000000000006</v>
      </c>
    </row>
    <row r="29" spans="1:18" s="102" customFormat="1" ht="18.75" customHeight="1" thickBot="1" x14ac:dyDescent="0.3">
      <c r="A29" s="94"/>
      <c r="B29" s="107" t="s">
        <v>112</v>
      </c>
      <c r="C29" s="200" t="s">
        <v>43</v>
      </c>
      <c r="D29" s="202"/>
      <c r="E29" s="202">
        <v>34.950000000000003</v>
      </c>
      <c r="F29" s="108">
        <f>(E28-K29)/E28</f>
        <v>0.48037889039242226</v>
      </c>
      <c r="G29" s="213" t="s">
        <v>113</v>
      </c>
      <c r="H29" s="214"/>
      <c r="I29" s="202"/>
      <c r="J29" s="110">
        <v>45</v>
      </c>
      <c r="K29" s="109">
        <v>19.2</v>
      </c>
      <c r="L29" s="111">
        <f t="shared" si="0"/>
        <v>864</v>
      </c>
      <c r="M29" s="133"/>
      <c r="N29" s="113" t="str">
        <f t="shared" si="1"/>
        <v/>
      </c>
      <c r="O29" s="101"/>
      <c r="P29" s="97">
        <f t="shared" si="5"/>
        <v>23.04</v>
      </c>
      <c r="Q29" s="97">
        <f t="shared" si="2"/>
        <v>1036.8</v>
      </c>
    </row>
    <row r="30" spans="1:18" ht="18.75" customHeight="1" thickBot="1" x14ac:dyDescent="0.3">
      <c r="A30" s="43"/>
      <c r="B30" s="57"/>
      <c r="C30" s="63"/>
      <c r="D30" s="64"/>
      <c r="E30" s="25"/>
      <c r="F30" s="50"/>
      <c r="G30" s="40"/>
      <c r="H30" s="6"/>
      <c r="I30" s="25"/>
      <c r="J30" s="26"/>
      <c r="K30" s="83"/>
      <c r="L30" s="84" t="s">
        <v>118</v>
      </c>
      <c r="M30" s="85">
        <f>SUM(M19:M29)</f>
        <v>0</v>
      </c>
      <c r="N30" s="58">
        <f>SUM(N19:N29)</f>
        <v>0</v>
      </c>
      <c r="O30" s="27"/>
      <c r="P30" s="83"/>
      <c r="Q30" s="84" t="s">
        <v>118</v>
      </c>
    </row>
    <row r="31" spans="1:18" ht="18.75" customHeight="1" thickBot="1" x14ac:dyDescent="0.3">
      <c r="A31" s="43"/>
      <c r="B31" s="57"/>
      <c r="C31" s="38"/>
      <c r="D31" s="39"/>
      <c r="E31" s="25"/>
      <c r="F31" s="50"/>
      <c r="G31" s="40"/>
      <c r="H31" s="6"/>
      <c r="I31" s="25"/>
      <c r="J31" s="26"/>
      <c r="K31" s="82"/>
      <c r="L31" s="90"/>
      <c r="M31" s="91"/>
      <c r="N31" s="27"/>
      <c r="O31" s="27"/>
      <c r="P31" s="82"/>
      <c r="Q31" s="90"/>
    </row>
    <row r="32" spans="1:18" s="1" customFormat="1" ht="21.75" thickBot="1" x14ac:dyDescent="0.4">
      <c r="A32" s="43"/>
      <c r="B32" s="42" t="s">
        <v>84</v>
      </c>
      <c r="C32" s="24"/>
      <c r="D32" s="24"/>
      <c r="E32" s="6"/>
      <c r="F32" s="6"/>
      <c r="G32" s="6"/>
      <c r="H32" s="6"/>
      <c r="I32" s="59"/>
      <c r="J32" s="31"/>
      <c r="K32" s="32"/>
      <c r="L32" s="32"/>
      <c r="M32" s="31"/>
      <c r="N32" s="33"/>
      <c r="O32" s="7"/>
      <c r="P32" s="32"/>
      <c r="Q32" s="32"/>
    </row>
    <row r="33" spans="1:17" s="1" customFormat="1" ht="27.75" customHeight="1" x14ac:dyDescent="0.25">
      <c r="A33" s="43"/>
      <c r="B33" s="20" t="s">
        <v>45</v>
      </c>
      <c r="C33" s="21" t="s">
        <v>44</v>
      </c>
      <c r="D33" s="229" t="s">
        <v>111</v>
      </c>
      <c r="E33" s="230"/>
      <c r="F33" s="230"/>
      <c r="G33" s="230"/>
      <c r="H33" s="230"/>
      <c r="I33" s="230"/>
      <c r="J33" s="22" t="s">
        <v>28</v>
      </c>
      <c r="K33" s="21" t="s">
        <v>14</v>
      </c>
      <c r="L33" s="21" t="s">
        <v>11</v>
      </c>
      <c r="M33" s="41" t="s">
        <v>60</v>
      </c>
      <c r="N33" s="23" t="s">
        <v>6</v>
      </c>
      <c r="O33" s="7"/>
      <c r="P33" s="21" t="s">
        <v>14</v>
      </c>
      <c r="Q33" s="21" t="s">
        <v>11</v>
      </c>
    </row>
    <row r="34" spans="1:17" s="102" customFormat="1" ht="18.75" customHeight="1" x14ac:dyDescent="0.25">
      <c r="A34" s="94"/>
      <c r="B34" s="95" t="s">
        <v>15</v>
      </c>
      <c r="C34" s="103" t="s">
        <v>31</v>
      </c>
      <c r="D34" s="195" t="s">
        <v>102</v>
      </c>
      <c r="E34" s="196"/>
      <c r="F34" s="196"/>
      <c r="G34" s="196"/>
      <c r="H34" s="196"/>
      <c r="I34" s="196"/>
      <c r="J34" s="106">
        <v>4</v>
      </c>
      <c r="K34" s="97">
        <v>53.95</v>
      </c>
      <c r="L34" s="97">
        <f>J34*K34</f>
        <v>215.8</v>
      </c>
      <c r="M34" s="99"/>
      <c r="N34" s="100" t="str">
        <f>IF(M34="","",L34*M34)</f>
        <v/>
      </c>
      <c r="O34" s="114"/>
      <c r="P34" s="97">
        <f t="shared" ref="P34:P39" si="9">K34*(1+$P$15)</f>
        <v>64.739999999999995</v>
      </c>
      <c r="Q34" s="97">
        <f t="shared" ref="Q34:Q39" si="10">L34*(1+$P$15)</f>
        <v>258.95999999999998</v>
      </c>
    </row>
    <row r="35" spans="1:17" s="102" customFormat="1" ht="18.75" customHeight="1" x14ac:dyDescent="0.25">
      <c r="A35" s="94"/>
      <c r="B35" s="95" t="s">
        <v>65</v>
      </c>
      <c r="C35" s="103" t="s">
        <v>63</v>
      </c>
      <c r="D35" s="195" t="s">
        <v>103</v>
      </c>
      <c r="E35" s="196"/>
      <c r="F35" s="196"/>
      <c r="G35" s="196"/>
      <c r="H35" s="196"/>
      <c r="I35" s="196"/>
      <c r="J35" s="106">
        <v>4</v>
      </c>
      <c r="K35" s="97">
        <v>66.95</v>
      </c>
      <c r="L35" s="97">
        <f>J35*K35</f>
        <v>267.8</v>
      </c>
      <c r="M35" s="99"/>
      <c r="N35" s="100" t="str">
        <f t="shared" ref="N35:N39" si="11">IF(M35="","",L35*M35)</f>
        <v/>
      </c>
      <c r="O35" s="114"/>
      <c r="P35" s="97">
        <f t="shared" si="9"/>
        <v>80.34</v>
      </c>
      <c r="Q35" s="97">
        <f t="shared" si="10"/>
        <v>321.36</v>
      </c>
    </row>
    <row r="36" spans="1:17" s="102" customFormat="1" ht="18.75" customHeight="1" x14ac:dyDescent="0.25">
      <c r="A36" s="94"/>
      <c r="B36" s="95" t="s">
        <v>66</v>
      </c>
      <c r="C36" s="103" t="s">
        <v>62</v>
      </c>
      <c r="D36" s="195" t="s">
        <v>73</v>
      </c>
      <c r="E36" s="196"/>
      <c r="F36" s="196"/>
      <c r="G36" s="196"/>
      <c r="H36" s="196"/>
      <c r="I36" s="196"/>
      <c r="J36" s="106">
        <v>4</v>
      </c>
      <c r="K36" s="97">
        <v>47.95</v>
      </c>
      <c r="L36" s="97">
        <f>J36*K36</f>
        <v>191.8</v>
      </c>
      <c r="M36" s="99"/>
      <c r="N36" s="100" t="str">
        <f t="shared" si="11"/>
        <v/>
      </c>
      <c r="O36" s="114"/>
      <c r="P36" s="97">
        <f t="shared" si="9"/>
        <v>57.54</v>
      </c>
      <c r="Q36" s="97">
        <f t="shared" si="10"/>
        <v>230.16</v>
      </c>
    </row>
    <row r="37" spans="1:17" s="102" customFormat="1" ht="18.75" customHeight="1" x14ac:dyDescent="0.25">
      <c r="A37" s="94"/>
      <c r="B37" s="95" t="s">
        <v>96</v>
      </c>
      <c r="C37" s="103" t="s">
        <v>83</v>
      </c>
      <c r="D37" s="195" t="s">
        <v>85</v>
      </c>
      <c r="E37" s="196"/>
      <c r="F37" s="196"/>
      <c r="G37" s="196"/>
      <c r="H37" s="196"/>
      <c r="I37" s="196"/>
      <c r="J37" s="106">
        <v>4</v>
      </c>
      <c r="K37" s="97">
        <v>67.95</v>
      </c>
      <c r="L37" s="97">
        <f>J37*K37</f>
        <v>271.8</v>
      </c>
      <c r="M37" s="99"/>
      <c r="N37" s="100" t="str">
        <f t="shared" si="11"/>
        <v/>
      </c>
      <c r="O37" s="114"/>
      <c r="P37" s="97">
        <f t="shared" si="9"/>
        <v>81.540000000000006</v>
      </c>
      <c r="Q37" s="97">
        <f>L37*(1+$P$15)</f>
        <v>326.16000000000003</v>
      </c>
    </row>
    <row r="38" spans="1:17" s="102" customFormat="1" ht="18.75" customHeight="1" x14ac:dyDescent="0.25">
      <c r="A38" s="94"/>
      <c r="B38" s="95" t="s">
        <v>80</v>
      </c>
      <c r="C38" s="103" t="s">
        <v>81</v>
      </c>
      <c r="D38" s="195" t="s">
        <v>104</v>
      </c>
      <c r="E38" s="196"/>
      <c r="F38" s="196"/>
      <c r="G38" s="196"/>
      <c r="H38" s="196"/>
      <c r="I38" s="196"/>
      <c r="J38" s="106">
        <v>4</v>
      </c>
      <c r="K38" s="97">
        <v>75.95</v>
      </c>
      <c r="L38" s="97">
        <f>J38*K38</f>
        <v>303.8</v>
      </c>
      <c r="M38" s="99"/>
      <c r="N38" s="100" t="str">
        <f t="shared" si="11"/>
        <v/>
      </c>
      <c r="O38" s="114"/>
      <c r="P38" s="97">
        <f t="shared" si="9"/>
        <v>91.14</v>
      </c>
      <c r="Q38" s="97">
        <f t="shared" si="10"/>
        <v>364.56</v>
      </c>
    </row>
    <row r="39" spans="1:17" s="102" customFormat="1" ht="18.75" customHeight="1" thickBot="1" x14ac:dyDescent="0.3">
      <c r="A39" s="94"/>
      <c r="B39" s="107" t="s">
        <v>107</v>
      </c>
      <c r="C39" s="115" t="s">
        <v>98</v>
      </c>
      <c r="D39" s="227" t="s">
        <v>105</v>
      </c>
      <c r="E39" s="228"/>
      <c r="F39" s="228"/>
      <c r="G39" s="228"/>
      <c r="H39" s="228"/>
      <c r="I39" s="228"/>
      <c r="J39" s="110">
        <v>4</v>
      </c>
      <c r="K39" s="109">
        <v>84.95</v>
      </c>
      <c r="L39" s="109">
        <f t="shared" ref="L39" si="12">J39*K39</f>
        <v>339.8</v>
      </c>
      <c r="M39" s="112"/>
      <c r="N39" s="113" t="str">
        <f t="shared" si="11"/>
        <v/>
      </c>
      <c r="O39" s="114"/>
      <c r="P39" s="97">
        <f t="shared" si="9"/>
        <v>101.94</v>
      </c>
      <c r="Q39" s="97">
        <f t="shared" si="10"/>
        <v>407.76</v>
      </c>
    </row>
    <row r="40" spans="1:17" ht="18.75" customHeight="1" thickBot="1" x14ac:dyDescent="0.3">
      <c r="A40" s="43"/>
      <c r="B40" s="7"/>
      <c r="C40" s="79"/>
      <c r="D40" s="80"/>
      <c r="E40" s="57"/>
      <c r="F40" s="57"/>
      <c r="G40" s="57"/>
      <c r="H40" s="57"/>
      <c r="I40" s="57"/>
      <c r="J40" s="26"/>
      <c r="K40" s="83"/>
      <c r="L40" s="84" t="s">
        <v>118</v>
      </c>
      <c r="M40" s="85">
        <f>SUM(M34:M39)</f>
        <v>0</v>
      </c>
      <c r="N40" s="58">
        <f>SUM(N34:N39)</f>
        <v>0</v>
      </c>
      <c r="O40" s="6"/>
      <c r="Q40" s="84" t="s">
        <v>118</v>
      </c>
    </row>
    <row r="41" spans="1:17" ht="18.75" customHeight="1" thickBot="1" x14ac:dyDescent="0.3">
      <c r="A41" s="43"/>
      <c r="B41" s="7"/>
      <c r="C41" s="216" t="s">
        <v>115</v>
      </c>
      <c r="D41" s="217"/>
      <c r="E41" s="217"/>
      <c r="F41" s="217"/>
      <c r="G41" s="217"/>
      <c r="H41" s="217"/>
      <c r="I41" s="218"/>
      <c r="J41" s="26"/>
      <c r="K41" s="6"/>
      <c r="L41" s="6"/>
      <c r="M41" s="4"/>
      <c r="N41" s="5"/>
      <c r="O41" s="6"/>
    </row>
    <row r="42" spans="1:17" ht="18.75" customHeight="1" thickBot="1" x14ac:dyDescent="0.3">
      <c r="A42" s="43"/>
      <c r="B42" s="6"/>
      <c r="C42" s="219" t="s">
        <v>116</v>
      </c>
      <c r="D42" s="220"/>
      <c r="E42" s="220"/>
      <c r="F42" s="220"/>
      <c r="G42" s="220"/>
      <c r="H42" s="220"/>
      <c r="I42" s="221"/>
      <c r="J42" s="68"/>
      <c r="K42" s="86"/>
      <c r="L42" s="87" t="s">
        <v>68</v>
      </c>
      <c r="M42" s="88">
        <f>M30+M40+'HTS Turbo'!M26+'HTS Turbo'!M35+'HTS Turbo'!M61</f>
        <v>0</v>
      </c>
      <c r="N42" s="10"/>
      <c r="O42" s="6"/>
    </row>
    <row r="43" spans="1:17" ht="9" customHeight="1" thickBot="1" x14ac:dyDescent="0.3">
      <c r="A43" s="43"/>
      <c r="B43" s="6"/>
      <c r="C43" s="66"/>
      <c r="D43" s="67"/>
      <c r="E43" s="67"/>
      <c r="F43" s="67"/>
      <c r="G43" s="67"/>
      <c r="H43" s="67"/>
      <c r="I43" s="67"/>
      <c r="J43" s="68"/>
      <c r="K43" s="40"/>
      <c r="L43" s="52"/>
      <c r="M43" s="53"/>
      <c r="N43" s="6"/>
      <c r="O43" s="6"/>
    </row>
    <row r="44" spans="1:17" ht="18.75" customHeight="1" thickBot="1" x14ac:dyDescent="0.35">
      <c r="A44" s="43"/>
      <c r="B44" s="6"/>
      <c r="C44" s="61" t="s">
        <v>20</v>
      </c>
      <c r="D44" s="10"/>
      <c r="E44" s="6"/>
      <c r="F44" s="6"/>
      <c r="G44" s="18"/>
      <c r="H44" s="18"/>
      <c r="I44" s="18"/>
      <c r="J44" s="55"/>
      <c r="K44" s="222" t="s">
        <v>208</v>
      </c>
      <c r="L44" s="223"/>
      <c r="M44" s="223"/>
      <c r="N44" s="54">
        <f>N30+N40+'HTS Turbo'!N26+'HTS Turbo'!N35+'HTS Turbo'!N61</f>
        <v>0</v>
      </c>
      <c r="O44" s="6"/>
    </row>
    <row r="45" spans="1:17" ht="18.75" customHeight="1" thickBot="1" x14ac:dyDescent="0.3">
      <c r="A45" s="43"/>
      <c r="B45" s="6"/>
      <c r="C45" s="9" t="s">
        <v>21</v>
      </c>
      <c r="D45" s="10"/>
      <c r="E45" s="10"/>
      <c r="F45" s="11"/>
      <c r="G45" s="6"/>
      <c r="H45" s="4"/>
      <c r="I45" s="5"/>
      <c r="J45" s="6"/>
      <c r="K45" s="224"/>
      <c r="L45" s="224"/>
      <c r="M45" s="62" t="str">
        <f>IF(N45&lt;&gt;"","Discount","")</f>
        <v/>
      </c>
      <c r="N45" s="5"/>
      <c r="O45" s="6"/>
    </row>
    <row r="46" spans="1:17" ht="18.75" customHeight="1" thickBot="1" x14ac:dyDescent="0.3">
      <c r="A46" s="43"/>
      <c r="B46" s="6"/>
      <c r="C46" s="9" t="s">
        <v>22</v>
      </c>
      <c r="D46" s="10"/>
      <c r="E46" s="10"/>
      <c r="F46" s="10"/>
      <c r="G46" s="6"/>
      <c r="H46" s="4"/>
      <c r="I46" s="5"/>
      <c r="J46" s="8"/>
      <c r="K46" s="222" t="s">
        <v>149</v>
      </c>
      <c r="L46" s="223"/>
      <c r="M46" s="223"/>
      <c r="N46" s="54">
        <f>N44+N45</f>
        <v>0</v>
      </c>
      <c r="O46" s="6"/>
    </row>
    <row r="47" spans="1:17" ht="18.75" customHeight="1" x14ac:dyDescent="0.25">
      <c r="A47" s="43"/>
      <c r="B47" s="6"/>
      <c r="C47" s="9" t="s">
        <v>27</v>
      </c>
      <c r="D47" s="10"/>
      <c r="E47" s="10"/>
      <c r="F47" s="10"/>
      <c r="G47" s="6"/>
      <c r="H47" s="4"/>
      <c r="I47" s="5"/>
      <c r="K47" s="6"/>
      <c r="L47" s="6"/>
      <c r="M47" s="4"/>
      <c r="N47" s="5"/>
      <c r="O47" s="6"/>
    </row>
    <row r="48" spans="1:17" ht="20.25" customHeight="1" x14ac:dyDescent="0.25">
      <c r="A48" s="43"/>
      <c r="B48" s="6"/>
      <c r="C48" s="6"/>
      <c r="D48" s="6"/>
      <c r="E48" s="6"/>
      <c r="F48" s="46"/>
      <c r="G48" s="6"/>
      <c r="H48" s="225" t="s">
        <v>19</v>
      </c>
      <c r="I48" s="226"/>
      <c r="J48" s="226"/>
      <c r="K48" s="226"/>
      <c r="L48" s="226"/>
      <c r="M48" s="226"/>
      <c r="N48" s="226"/>
      <c r="O48" s="6"/>
    </row>
    <row r="49" spans="1:15" ht="18" customHeight="1" x14ac:dyDescent="0.25">
      <c r="A49" s="43"/>
      <c r="B49" s="6"/>
      <c r="C49" s="6"/>
      <c r="D49" s="6"/>
      <c r="E49" s="6"/>
      <c r="F49" s="46"/>
      <c r="G49" s="6"/>
      <c r="H49" s="226"/>
      <c r="I49" s="226"/>
      <c r="J49" s="226"/>
      <c r="K49" s="226"/>
      <c r="L49" s="226"/>
      <c r="M49" s="226"/>
      <c r="N49" s="226"/>
      <c r="O49" s="6"/>
    </row>
    <row r="50" spans="1:15" ht="21" customHeight="1" x14ac:dyDescent="0.4">
      <c r="A50" s="43"/>
      <c r="B50" s="17"/>
      <c r="C50" s="6"/>
      <c r="D50" s="6"/>
      <c r="E50" s="6"/>
      <c r="F50" s="46"/>
      <c r="G50" s="6"/>
      <c r="H50" s="14" t="s">
        <v>23</v>
      </c>
      <c r="I50" s="15"/>
      <c r="J50" s="15"/>
      <c r="K50" s="15"/>
      <c r="L50" s="10"/>
      <c r="M50" s="13"/>
      <c r="N50" s="12"/>
      <c r="O50" s="6"/>
    </row>
    <row r="51" spans="1:15" ht="26.25" x14ac:dyDescent="0.4">
      <c r="A51" s="43"/>
      <c r="B51" s="6"/>
      <c r="C51" s="6"/>
      <c r="D51" s="6"/>
      <c r="E51" s="6"/>
      <c r="F51" s="46"/>
      <c r="G51" s="6"/>
      <c r="H51" s="14" t="s">
        <v>17</v>
      </c>
      <c r="I51" s="15"/>
      <c r="J51" s="6"/>
      <c r="K51" s="16"/>
      <c r="L51" s="10"/>
      <c r="M51" s="13"/>
      <c r="N51" s="5"/>
      <c r="O51" s="6"/>
    </row>
    <row r="52" spans="1:15" ht="26.25" x14ac:dyDescent="0.4">
      <c r="A52" s="43"/>
      <c r="B52" s="6"/>
      <c r="C52" s="6"/>
      <c r="D52" s="6"/>
      <c r="E52" s="6"/>
      <c r="F52" s="46"/>
      <c r="G52" s="6"/>
      <c r="H52" s="14" t="s">
        <v>18</v>
      </c>
      <c r="I52" s="15"/>
      <c r="J52" s="15"/>
      <c r="K52" s="15"/>
      <c r="L52" s="6"/>
      <c r="M52" s="4"/>
      <c r="O52" s="6"/>
    </row>
    <row r="53" spans="1:15" x14ac:dyDescent="0.25">
      <c r="A53" s="43"/>
      <c r="B53" s="6"/>
      <c r="C53" s="6"/>
      <c r="D53" s="6"/>
      <c r="E53" s="6"/>
      <c r="F53" s="46"/>
      <c r="G53" s="6"/>
      <c r="H53" s="7"/>
      <c r="I53" s="6"/>
      <c r="J53" s="6"/>
      <c r="K53" s="6"/>
      <c r="L53" s="6"/>
      <c r="M53" s="4"/>
      <c r="N53" s="5"/>
      <c r="O53" s="6"/>
    </row>
    <row r="54" spans="1:15" ht="23.25" x14ac:dyDescent="0.25">
      <c r="A54" s="43"/>
      <c r="B54" s="215" t="s">
        <v>74</v>
      </c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6"/>
    </row>
    <row r="55" spans="1:15" x14ac:dyDescent="0.25">
      <c r="A55" s="43"/>
      <c r="B55" s="6"/>
      <c r="C55" s="6"/>
      <c r="D55" s="6"/>
      <c r="E55" s="6"/>
      <c r="F55" s="46"/>
      <c r="G55" s="6"/>
      <c r="H55" s="7"/>
      <c r="I55" s="6"/>
      <c r="J55" s="6"/>
      <c r="K55" s="6"/>
      <c r="L55" s="6"/>
      <c r="M55" s="4"/>
      <c r="N55" s="5"/>
      <c r="O55" s="6"/>
    </row>
    <row r="56" spans="1:15" ht="18.75" x14ac:dyDescent="0.25">
      <c r="A56" s="43"/>
      <c r="B56" s="6"/>
      <c r="C56" s="6"/>
      <c r="D56" s="6"/>
      <c r="E56" s="6"/>
      <c r="F56" s="46"/>
      <c r="G56" s="205" t="s">
        <v>207</v>
      </c>
      <c r="H56" s="206"/>
      <c r="I56" s="206"/>
      <c r="J56" s="6"/>
      <c r="K56" s="6"/>
      <c r="L56" s="6"/>
      <c r="M56" s="4"/>
      <c r="N56" s="5"/>
      <c r="O56" s="6"/>
    </row>
    <row r="57" spans="1:15" x14ac:dyDescent="0.25">
      <c r="A57" s="43"/>
      <c r="B57" s="6"/>
      <c r="C57" s="6"/>
      <c r="D57" s="6"/>
      <c r="E57" s="6"/>
      <c r="G57" s="6"/>
      <c r="H57" s="7"/>
      <c r="I57" s="6"/>
      <c r="J57" s="6"/>
      <c r="K57" s="6"/>
      <c r="L57" s="6"/>
      <c r="M57" s="4"/>
      <c r="N57" s="5"/>
      <c r="O57" s="6"/>
    </row>
  </sheetData>
  <mergeCells count="54">
    <mergeCell ref="G56:I56"/>
    <mergeCell ref="P15:Q15"/>
    <mergeCell ref="P16:Q16"/>
    <mergeCell ref="P17:Q17"/>
    <mergeCell ref="I28:I29"/>
    <mergeCell ref="G29:H29"/>
    <mergeCell ref="B54:N54"/>
    <mergeCell ref="C41:I41"/>
    <mergeCell ref="C42:I42"/>
    <mergeCell ref="K44:M44"/>
    <mergeCell ref="K45:L45"/>
    <mergeCell ref="K46:M46"/>
    <mergeCell ref="H48:N49"/>
    <mergeCell ref="D39:I39"/>
    <mergeCell ref="D33:I33"/>
    <mergeCell ref="G27:H27"/>
    <mergeCell ref="D35:I35"/>
    <mergeCell ref="D36:I36"/>
    <mergeCell ref="D37:I37"/>
    <mergeCell ref="D38:I38"/>
    <mergeCell ref="C22:C23"/>
    <mergeCell ref="G22:H22"/>
    <mergeCell ref="G23:H23"/>
    <mergeCell ref="C28:C29"/>
    <mergeCell ref="D28:D29"/>
    <mergeCell ref="E28:E29"/>
    <mergeCell ref="G28:H28"/>
    <mergeCell ref="D34:I34"/>
    <mergeCell ref="G26:I26"/>
    <mergeCell ref="G24:H24"/>
    <mergeCell ref="G25:H25"/>
    <mergeCell ref="D14:E14"/>
    <mergeCell ref="H14:I14"/>
    <mergeCell ref="K14:N14"/>
    <mergeCell ref="G18:H18"/>
    <mergeCell ref="C19:C21"/>
    <mergeCell ref="G19:H19"/>
    <mergeCell ref="G21:H21"/>
    <mergeCell ref="F16:J16"/>
    <mergeCell ref="B14:C14"/>
    <mergeCell ref="G20:H20"/>
    <mergeCell ref="B9:N9"/>
    <mergeCell ref="B10:C10"/>
    <mergeCell ref="D10:E10"/>
    <mergeCell ref="L10:N10"/>
    <mergeCell ref="B11:C11"/>
    <mergeCell ref="D11:I11"/>
    <mergeCell ref="K11:N11"/>
    <mergeCell ref="B12:C12"/>
    <mergeCell ref="D12:I12"/>
    <mergeCell ref="K12:N12"/>
    <mergeCell ref="B13:C13"/>
    <mergeCell ref="D13:I13"/>
    <mergeCell ref="K13:N13"/>
  </mergeCells>
  <conditionalFormatting sqref="C43:I43">
    <cfRule type="cellIs" dxfId="8" priority="8" operator="greaterThanOrEqual">
      <formula>"Consider increasing your order to more than 28 cases to receive pallet shipping rates"</formula>
    </cfRule>
  </conditionalFormatting>
  <conditionalFormatting sqref="N1:N8 N17:N24 O26:O31 N26:N40 I46:I47 N50:N51 N55:N1048576">
    <cfRule type="cellIs" dxfId="7" priority="9" operator="lessThan">
      <formula>0</formula>
    </cfRule>
  </conditionalFormatting>
  <conditionalFormatting sqref="N44">
    <cfRule type="cellIs" dxfId="6" priority="7" operator="equal">
      <formula>0</formula>
    </cfRule>
  </conditionalFormatting>
  <conditionalFormatting sqref="N44:N46">
    <cfRule type="cellIs" dxfId="5" priority="6" operator="lessThan">
      <formula>0</formula>
    </cfRule>
  </conditionalFormatting>
  <conditionalFormatting sqref="N46">
    <cfRule type="cellIs" dxfId="4" priority="5" operator="equal">
      <formula>0</formula>
    </cfRule>
  </conditionalFormatting>
  <conditionalFormatting sqref="N53">
    <cfRule type="cellIs" dxfId="3" priority="1" operator="lessThan">
      <formula>0</formula>
    </cfRule>
  </conditionalFormatting>
  <conditionalFormatting sqref="N25:O25">
    <cfRule type="cellIs" dxfId="2" priority="2" operator="lessThan">
      <formula>0</formula>
    </cfRule>
  </conditionalFormatting>
  <conditionalFormatting sqref="O18:O24">
    <cfRule type="cellIs" dxfId="1" priority="4" operator="lessThan">
      <formula>0</formula>
    </cfRule>
  </conditionalFormatting>
  <printOptions horizontalCentered="1" verticalCentered="1"/>
  <pageMargins left="0.02" right="0.02" top="0.2" bottom="7.0000000000000007E-2" header="0.05" footer="0.05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zoomScale="80" zoomScaleNormal="80" zoomScaleSheetLayoutView="70" workbookViewId="0">
      <pane xSplit="3" topLeftCell="D1" activePane="topRight" state="frozen"/>
      <selection activeCell="A15" sqref="A15"/>
      <selection pane="topRight" activeCell="B9" sqref="B9:N9"/>
    </sheetView>
  </sheetViews>
  <sheetFormatPr defaultRowHeight="15" x14ac:dyDescent="0.25"/>
  <cols>
    <col min="1" max="1" width="3.7109375" style="44" customWidth="1"/>
    <col min="2" max="2" width="8.7109375" customWidth="1"/>
    <col min="3" max="3" width="22.7109375" customWidth="1"/>
    <col min="5" max="5" width="9.140625" customWidth="1"/>
    <col min="6" max="6" width="9.140625" style="51" customWidth="1"/>
    <col min="7" max="7" width="18.85546875" customWidth="1"/>
    <col min="8" max="8" width="9.7109375" style="1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2" customWidth="1"/>
    <col min="14" max="14" width="12.7109375" style="3" customWidth="1"/>
    <col min="15" max="15" width="3.7109375" customWidth="1"/>
    <col min="16" max="17" width="10.7109375" hidden="1" customWidth="1"/>
  </cols>
  <sheetData>
    <row r="1" spans="1:17" ht="9" customHeight="1" x14ac:dyDescent="0.25">
      <c r="A1" s="43"/>
      <c r="B1" s="6"/>
      <c r="C1" s="6"/>
      <c r="D1" s="6"/>
      <c r="E1" s="6"/>
      <c r="F1" s="46"/>
      <c r="G1" s="6"/>
      <c r="H1" s="7"/>
      <c r="I1" s="6"/>
      <c r="J1" s="6"/>
      <c r="K1" s="6"/>
      <c r="L1" s="6"/>
      <c r="M1" s="4"/>
      <c r="N1" s="5"/>
      <c r="O1" s="6"/>
    </row>
    <row r="2" spans="1:17" ht="20.100000000000001" customHeight="1" x14ac:dyDescent="0.25">
      <c r="A2" s="43"/>
      <c r="B2" s="6"/>
      <c r="C2" s="6"/>
      <c r="D2" s="6"/>
      <c r="E2" s="6"/>
      <c r="F2" s="46"/>
      <c r="G2" s="6"/>
      <c r="H2" s="7"/>
      <c r="I2" s="6"/>
      <c r="J2" s="6"/>
      <c r="K2" s="6"/>
      <c r="L2" s="6"/>
      <c r="M2" s="4"/>
      <c r="N2" s="5"/>
      <c r="O2" s="6"/>
    </row>
    <row r="3" spans="1:17" ht="20.100000000000001" customHeight="1" x14ac:dyDescent="0.25">
      <c r="A3" s="43"/>
      <c r="B3" s="6"/>
      <c r="C3" s="6"/>
      <c r="D3" s="6"/>
      <c r="E3" s="6"/>
      <c r="F3" s="46"/>
      <c r="G3" s="6"/>
      <c r="H3" s="7"/>
      <c r="I3" s="6"/>
      <c r="J3" s="6"/>
      <c r="K3" s="6"/>
      <c r="L3" s="6"/>
      <c r="M3" s="4"/>
      <c r="N3" s="5"/>
      <c r="O3" s="6"/>
    </row>
    <row r="4" spans="1:17" ht="20.100000000000001" customHeight="1" x14ac:dyDescent="0.25">
      <c r="A4" s="43"/>
      <c r="B4" s="6"/>
      <c r="C4" s="6"/>
      <c r="D4" s="6"/>
      <c r="E4" s="6"/>
      <c r="F4" s="46"/>
      <c r="G4" s="6"/>
      <c r="H4" s="7"/>
      <c r="I4" s="6"/>
      <c r="J4" s="6"/>
      <c r="K4" s="6"/>
      <c r="L4" s="6"/>
      <c r="M4" s="4"/>
      <c r="N4" s="5"/>
      <c r="O4" s="6"/>
    </row>
    <row r="5" spans="1:17" ht="20.100000000000001" customHeight="1" x14ac:dyDescent="0.25">
      <c r="A5" s="43"/>
      <c r="B5" s="6"/>
      <c r="C5" s="6"/>
      <c r="D5" s="6"/>
      <c r="E5" s="6"/>
      <c r="F5" s="46"/>
      <c r="G5" s="6"/>
      <c r="H5" s="7"/>
      <c r="I5" s="6"/>
      <c r="J5" s="6"/>
      <c r="K5" s="6"/>
      <c r="L5" s="6"/>
      <c r="M5" s="4"/>
      <c r="N5" s="5"/>
      <c r="O5" s="6"/>
    </row>
    <row r="6" spans="1:17" ht="20.100000000000001" customHeight="1" x14ac:dyDescent="0.25">
      <c r="A6" s="43"/>
      <c r="B6" s="6"/>
      <c r="C6" s="6"/>
      <c r="D6" s="6"/>
      <c r="E6" s="6"/>
      <c r="F6" s="46"/>
      <c r="G6" s="6"/>
      <c r="H6" s="7"/>
      <c r="I6" s="6"/>
      <c r="J6" s="6"/>
      <c r="K6" s="6"/>
      <c r="L6" s="6"/>
      <c r="M6" s="4"/>
      <c r="N6" s="5"/>
      <c r="O6" s="6"/>
    </row>
    <row r="7" spans="1:17" ht="20.100000000000001" customHeight="1" x14ac:dyDescent="0.25">
      <c r="A7" s="43"/>
      <c r="B7" s="6"/>
      <c r="C7" s="6"/>
      <c r="D7" s="6"/>
      <c r="E7" s="6"/>
      <c r="F7" s="46"/>
      <c r="G7" s="6"/>
      <c r="H7" s="7"/>
      <c r="I7" s="6"/>
      <c r="J7" s="6"/>
      <c r="K7" s="6"/>
      <c r="L7" s="6"/>
      <c r="M7" s="4"/>
      <c r="N7" s="5"/>
      <c r="O7" s="6"/>
    </row>
    <row r="8" spans="1:17" ht="20.100000000000001" customHeight="1" x14ac:dyDescent="0.25">
      <c r="A8" s="43"/>
      <c r="B8" s="6"/>
      <c r="C8" s="6"/>
      <c r="D8" s="6"/>
      <c r="E8" s="6"/>
      <c r="F8" s="46"/>
      <c r="G8" s="6"/>
      <c r="H8" s="7"/>
      <c r="I8" s="6"/>
      <c r="J8" s="6"/>
      <c r="K8" s="6"/>
      <c r="L8" s="6"/>
      <c r="M8" s="4"/>
      <c r="N8" s="5"/>
      <c r="O8" s="6"/>
    </row>
    <row r="9" spans="1:17" ht="24" customHeight="1" x14ac:dyDescent="0.25">
      <c r="A9" s="43"/>
      <c r="B9" s="166" t="s">
        <v>213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6"/>
    </row>
    <row r="10" spans="1:17" ht="12" customHeight="1" x14ac:dyDescent="0.25">
      <c r="A10" s="43"/>
      <c r="B10" s="65"/>
      <c r="C10" s="35"/>
      <c r="D10" s="69"/>
      <c r="E10" s="70"/>
      <c r="F10" s="71"/>
      <c r="G10" s="65"/>
      <c r="H10" s="69"/>
      <c r="I10" s="70"/>
      <c r="J10" s="65"/>
      <c r="K10" s="159"/>
      <c r="L10" s="159"/>
      <c r="M10" s="159"/>
      <c r="N10" s="159"/>
      <c r="O10" s="6"/>
      <c r="P10" s="207">
        <v>0.2</v>
      </c>
      <c r="Q10" s="208"/>
    </row>
    <row r="11" spans="1:17" ht="26.25" x14ac:dyDescent="0.4">
      <c r="A11" s="43"/>
      <c r="B11" s="34"/>
      <c r="C11" s="35"/>
      <c r="D11" s="36"/>
      <c r="E11" s="37"/>
      <c r="F11" s="189" t="s">
        <v>110</v>
      </c>
      <c r="G11" s="190"/>
      <c r="H11" s="190"/>
      <c r="I11" s="190"/>
      <c r="J11" s="190"/>
      <c r="K11" s="77"/>
      <c r="L11" s="76"/>
      <c r="M11" s="76"/>
      <c r="N11" s="76"/>
      <c r="O11" s="6"/>
      <c r="P11" s="209" t="s">
        <v>205</v>
      </c>
      <c r="Q11" s="208"/>
    </row>
    <row r="12" spans="1:17" ht="27" thickBot="1" x14ac:dyDescent="0.45">
      <c r="A12" s="43"/>
      <c r="B12" s="34"/>
      <c r="C12" s="35"/>
      <c r="D12" s="36"/>
      <c r="E12" s="37"/>
      <c r="F12" s="156"/>
      <c r="G12" s="157"/>
      <c r="H12" s="157"/>
      <c r="I12" s="157"/>
      <c r="J12" s="157"/>
      <c r="K12" s="77"/>
      <c r="L12" s="76"/>
      <c r="M12" s="76"/>
      <c r="N12" s="76"/>
      <c r="O12" s="6"/>
      <c r="P12" s="155"/>
    </row>
    <row r="13" spans="1:17" s="1" customFormat="1" ht="21.75" thickBot="1" x14ac:dyDescent="0.4">
      <c r="A13" s="43"/>
      <c r="B13" s="42" t="s">
        <v>69</v>
      </c>
      <c r="C13" s="24"/>
      <c r="D13" s="24"/>
      <c r="E13" s="31"/>
      <c r="F13" s="48"/>
      <c r="G13" s="247"/>
      <c r="H13" s="248"/>
      <c r="I13" s="248"/>
      <c r="J13" s="31"/>
      <c r="K13" s="32"/>
      <c r="L13" s="32"/>
      <c r="M13" s="31"/>
      <c r="N13" s="33"/>
      <c r="O13" s="7"/>
      <c r="P13" s="210" t="s">
        <v>204</v>
      </c>
      <c r="Q13" s="211"/>
    </row>
    <row r="14" spans="1:17" s="1" customFormat="1" ht="28.5" customHeight="1" x14ac:dyDescent="0.25">
      <c r="A14" s="43"/>
      <c r="B14" s="20" t="s">
        <v>45</v>
      </c>
      <c r="C14" s="21" t="s">
        <v>44</v>
      </c>
      <c r="D14" s="249" t="s">
        <v>46</v>
      </c>
      <c r="E14" s="250"/>
      <c r="F14" s="250"/>
      <c r="G14" s="250"/>
      <c r="H14" s="251"/>
      <c r="I14" s="22" t="s">
        <v>47</v>
      </c>
      <c r="J14" s="22" t="s">
        <v>28</v>
      </c>
      <c r="K14" s="21" t="s">
        <v>0</v>
      </c>
      <c r="L14" s="21" t="s">
        <v>11</v>
      </c>
      <c r="M14" s="41" t="s">
        <v>60</v>
      </c>
      <c r="N14" s="23" t="s">
        <v>6</v>
      </c>
      <c r="O14" s="56"/>
      <c r="P14" s="21" t="s">
        <v>0</v>
      </c>
      <c r="Q14" s="21" t="s">
        <v>11</v>
      </c>
    </row>
    <row r="15" spans="1:17" s="102" customFormat="1" ht="18.75" customHeight="1" x14ac:dyDescent="0.25">
      <c r="A15" s="94"/>
      <c r="B15" s="95" t="s">
        <v>26</v>
      </c>
      <c r="C15" s="92" t="s">
        <v>100</v>
      </c>
      <c r="D15" s="187" t="s">
        <v>75</v>
      </c>
      <c r="E15" s="188"/>
      <c r="F15" s="188"/>
      <c r="G15" s="188"/>
      <c r="H15" s="188"/>
      <c r="I15" s="93" t="s">
        <v>30</v>
      </c>
      <c r="J15" s="99">
        <v>12</v>
      </c>
      <c r="K15" s="97">
        <v>15</v>
      </c>
      <c r="L15" s="92">
        <f>J15*K15</f>
        <v>180</v>
      </c>
      <c r="M15" s="99"/>
      <c r="N15" s="100" t="str">
        <f>IF(M15="","",L15*M15)</f>
        <v/>
      </c>
      <c r="O15" s="101"/>
      <c r="P15" s="97">
        <f>K15*(1+$P$10)</f>
        <v>18</v>
      </c>
      <c r="Q15" s="97">
        <f>L15*(1+$P$10)</f>
        <v>216</v>
      </c>
    </row>
    <row r="16" spans="1:17" s="102" customFormat="1" ht="18.75" customHeight="1" x14ac:dyDescent="0.25">
      <c r="A16" s="94"/>
      <c r="B16" s="95" t="s">
        <v>106</v>
      </c>
      <c r="C16" s="92" t="s">
        <v>101</v>
      </c>
      <c r="D16" s="187" t="s">
        <v>75</v>
      </c>
      <c r="E16" s="188"/>
      <c r="F16" s="188"/>
      <c r="G16" s="188"/>
      <c r="H16" s="188"/>
      <c r="I16" s="93" t="s">
        <v>99</v>
      </c>
      <c r="J16" s="99">
        <v>8</v>
      </c>
      <c r="K16" s="97">
        <v>35</v>
      </c>
      <c r="L16" s="92">
        <f>J16*K16</f>
        <v>280</v>
      </c>
      <c r="M16" s="99"/>
      <c r="N16" s="100" t="str">
        <f>IF(M16="","",L16*M16)</f>
        <v/>
      </c>
      <c r="O16" s="101"/>
      <c r="P16" s="97">
        <f t="shared" ref="P16:P25" si="0">K16*(1+$P$10)</f>
        <v>42</v>
      </c>
      <c r="Q16" s="97">
        <f t="shared" ref="Q16:Q25" si="1">L16*(1+$P$10)</f>
        <v>336</v>
      </c>
    </row>
    <row r="17" spans="1:17" s="102" customFormat="1" ht="18.75" customHeight="1" x14ac:dyDescent="0.25">
      <c r="A17" s="94"/>
      <c r="B17" s="95" t="s">
        <v>35</v>
      </c>
      <c r="C17" s="92" t="s">
        <v>33</v>
      </c>
      <c r="D17" s="187" t="s">
        <v>76</v>
      </c>
      <c r="E17" s="188"/>
      <c r="F17" s="188"/>
      <c r="G17" s="188"/>
      <c r="H17" s="188"/>
      <c r="I17" s="93" t="s">
        <v>30</v>
      </c>
      <c r="J17" s="99">
        <v>12</v>
      </c>
      <c r="K17" s="97">
        <v>4.49</v>
      </c>
      <c r="L17" s="92">
        <f t="shared" ref="L17:L18" si="2">J17*K17</f>
        <v>53.88</v>
      </c>
      <c r="M17" s="99"/>
      <c r="N17" s="100" t="str">
        <f t="shared" ref="N17:N25" si="3">IF(M17="","",L17*M17)</f>
        <v/>
      </c>
      <c r="O17" s="101"/>
      <c r="P17" s="97">
        <f t="shared" si="0"/>
        <v>5.3879999999999999</v>
      </c>
      <c r="Q17" s="97">
        <f t="shared" si="1"/>
        <v>64.656000000000006</v>
      </c>
    </row>
    <row r="18" spans="1:17" s="102" customFormat="1" ht="18.75" customHeight="1" x14ac:dyDescent="0.25">
      <c r="A18" s="94"/>
      <c r="B18" s="95" t="s">
        <v>34</v>
      </c>
      <c r="C18" s="92" t="s">
        <v>32</v>
      </c>
      <c r="D18" s="187" t="s">
        <v>77</v>
      </c>
      <c r="E18" s="188"/>
      <c r="F18" s="188"/>
      <c r="G18" s="188"/>
      <c r="H18" s="188"/>
      <c r="I18" s="93" t="s">
        <v>29</v>
      </c>
      <c r="J18" s="99">
        <v>12</v>
      </c>
      <c r="K18" s="97">
        <v>4.3499999999999996</v>
      </c>
      <c r="L18" s="92">
        <f t="shared" si="2"/>
        <v>52.199999999999996</v>
      </c>
      <c r="M18" s="99"/>
      <c r="N18" s="100" t="str">
        <f t="shared" si="3"/>
        <v/>
      </c>
      <c r="O18" s="101"/>
      <c r="P18" s="97">
        <f t="shared" si="0"/>
        <v>5.22</v>
      </c>
      <c r="Q18" s="97">
        <f t="shared" si="1"/>
        <v>62.639999999999993</v>
      </c>
    </row>
    <row r="19" spans="1:17" s="102" customFormat="1" ht="18.75" customHeight="1" x14ac:dyDescent="0.25">
      <c r="A19" s="94"/>
      <c r="B19" s="95" t="s">
        <v>64</v>
      </c>
      <c r="C19" s="92" t="s">
        <v>169</v>
      </c>
      <c r="D19" s="187" t="s">
        <v>78</v>
      </c>
      <c r="E19" s="188"/>
      <c r="F19" s="188"/>
      <c r="G19" s="188"/>
      <c r="H19" s="188"/>
      <c r="I19" s="93" t="s">
        <v>29</v>
      </c>
      <c r="J19" s="99">
        <v>12</v>
      </c>
      <c r="K19" s="97">
        <v>9.74</v>
      </c>
      <c r="L19" s="92">
        <f>J19*K19</f>
        <v>116.88</v>
      </c>
      <c r="M19" s="99"/>
      <c r="N19" s="100" t="str">
        <f t="shared" si="3"/>
        <v/>
      </c>
      <c r="O19" s="101"/>
      <c r="P19" s="97">
        <f t="shared" si="0"/>
        <v>11.688000000000001</v>
      </c>
      <c r="Q19" s="97">
        <f t="shared" si="1"/>
        <v>140.256</v>
      </c>
    </row>
    <row r="20" spans="1:17" s="102" customFormat="1" ht="18.75" customHeight="1" x14ac:dyDescent="0.25">
      <c r="A20" s="94"/>
      <c r="B20" s="95" t="s">
        <v>108</v>
      </c>
      <c r="C20" s="92" t="s">
        <v>170</v>
      </c>
      <c r="D20" s="97" t="s">
        <v>78</v>
      </c>
      <c r="E20" s="98"/>
      <c r="F20" s="98"/>
      <c r="G20" s="98"/>
      <c r="H20" s="98"/>
      <c r="I20" s="93" t="s">
        <v>109</v>
      </c>
      <c r="J20" s="99">
        <v>8</v>
      </c>
      <c r="K20" s="97">
        <v>32</v>
      </c>
      <c r="L20" s="92">
        <f>J20*K20</f>
        <v>256</v>
      </c>
      <c r="M20" s="116"/>
      <c r="N20" s="100" t="str">
        <f t="shared" si="3"/>
        <v/>
      </c>
      <c r="O20" s="101"/>
      <c r="P20" s="97">
        <f t="shared" si="0"/>
        <v>38.4</v>
      </c>
      <c r="Q20" s="97">
        <f t="shared" si="1"/>
        <v>307.2</v>
      </c>
    </row>
    <row r="21" spans="1:17" s="102" customFormat="1" ht="18.75" customHeight="1" x14ac:dyDescent="0.25">
      <c r="A21" s="94"/>
      <c r="B21" s="95" t="s">
        <v>70</v>
      </c>
      <c r="C21" s="92" t="s">
        <v>71</v>
      </c>
      <c r="D21" s="187" t="s">
        <v>79</v>
      </c>
      <c r="E21" s="188"/>
      <c r="F21" s="188"/>
      <c r="G21" s="188"/>
      <c r="H21" s="188"/>
      <c r="I21" s="93" t="s">
        <v>72</v>
      </c>
      <c r="J21" s="99">
        <v>12</v>
      </c>
      <c r="K21" s="97">
        <v>5</v>
      </c>
      <c r="L21" s="92">
        <f t="shared" ref="L21:L25" si="4">J21*K21</f>
        <v>60</v>
      </c>
      <c r="M21" s="116"/>
      <c r="N21" s="100" t="str">
        <f t="shared" si="3"/>
        <v/>
      </c>
      <c r="O21" s="101"/>
      <c r="P21" s="97">
        <f t="shared" si="0"/>
        <v>6</v>
      </c>
      <c r="Q21" s="97">
        <f t="shared" si="1"/>
        <v>72</v>
      </c>
    </row>
    <row r="22" spans="1:17" s="102" customFormat="1" ht="18.75" customHeight="1" x14ac:dyDescent="0.25">
      <c r="A22" s="94"/>
      <c r="B22" s="95" t="s">
        <v>93</v>
      </c>
      <c r="C22" s="92" t="s">
        <v>86</v>
      </c>
      <c r="D22" s="187" t="s">
        <v>87</v>
      </c>
      <c r="E22" s="188"/>
      <c r="F22" s="188"/>
      <c r="G22" s="188"/>
      <c r="H22" s="188"/>
      <c r="I22" s="93" t="s">
        <v>29</v>
      </c>
      <c r="J22" s="99">
        <v>12</v>
      </c>
      <c r="K22" s="97">
        <v>18.690000000000001</v>
      </c>
      <c r="L22" s="92">
        <f t="shared" si="4"/>
        <v>224.28000000000003</v>
      </c>
      <c r="M22" s="99"/>
      <c r="N22" s="100" t="str">
        <f>IF(M22="","",L22*M22)</f>
        <v/>
      </c>
      <c r="O22" s="101"/>
      <c r="P22" s="97">
        <f t="shared" si="0"/>
        <v>22.428000000000001</v>
      </c>
      <c r="Q22" s="97">
        <f t="shared" si="1"/>
        <v>269.13600000000002</v>
      </c>
    </row>
    <row r="23" spans="1:17" s="102" customFormat="1" ht="18.75" customHeight="1" x14ac:dyDescent="0.25">
      <c r="A23" s="94"/>
      <c r="B23" s="95" t="s">
        <v>94</v>
      </c>
      <c r="C23" s="92" t="s">
        <v>88</v>
      </c>
      <c r="D23" s="187" t="s">
        <v>89</v>
      </c>
      <c r="E23" s="188"/>
      <c r="F23" s="188"/>
      <c r="G23" s="188"/>
      <c r="H23" s="188"/>
      <c r="I23" s="93" t="s">
        <v>97</v>
      </c>
      <c r="J23" s="99">
        <v>18</v>
      </c>
      <c r="K23" s="97">
        <v>3.54</v>
      </c>
      <c r="L23" s="92">
        <f t="shared" si="4"/>
        <v>63.72</v>
      </c>
      <c r="M23" s="99"/>
      <c r="N23" s="100" t="str">
        <f>IF(M23="","",L23*M23)</f>
        <v/>
      </c>
      <c r="O23" s="101"/>
      <c r="P23" s="97">
        <f t="shared" si="0"/>
        <v>4.2480000000000002</v>
      </c>
      <c r="Q23" s="97">
        <f t="shared" si="1"/>
        <v>76.463999999999999</v>
      </c>
    </row>
    <row r="24" spans="1:17" s="102" customFormat="1" ht="18.75" customHeight="1" x14ac:dyDescent="0.25">
      <c r="A24" s="94"/>
      <c r="B24" s="95" t="s">
        <v>95</v>
      </c>
      <c r="C24" s="92" t="s">
        <v>90</v>
      </c>
      <c r="D24" s="187" t="s">
        <v>82</v>
      </c>
      <c r="E24" s="188"/>
      <c r="F24" s="188"/>
      <c r="G24" s="188"/>
      <c r="H24" s="188"/>
      <c r="I24" s="93" t="s">
        <v>91</v>
      </c>
      <c r="J24" s="99">
        <v>12</v>
      </c>
      <c r="K24" s="97">
        <v>4.54</v>
      </c>
      <c r="L24" s="92">
        <f t="shared" si="4"/>
        <v>54.480000000000004</v>
      </c>
      <c r="M24" s="99"/>
      <c r="N24" s="100" t="str">
        <f>IF(M24="","",L24*M24)</f>
        <v/>
      </c>
      <c r="O24" s="101"/>
      <c r="P24" s="97">
        <f t="shared" si="0"/>
        <v>5.4479999999999995</v>
      </c>
      <c r="Q24" s="97">
        <f t="shared" si="1"/>
        <v>65.376000000000005</v>
      </c>
    </row>
    <row r="25" spans="1:17" s="102" customFormat="1" ht="18.75" customHeight="1" thickBot="1" x14ac:dyDescent="0.3">
      <c r="A25" s="94"/>
      <c r="B25" s="121" t="s">
        <v>167</v>
      </c>
      <c r="C25" s="122" t="s">
        <v>165</v>
      </c>
      <c r="D25" s="233" t="s">
        <v>171</v>
      </c>
      <c r="E25" s="234"/>
      <c r="F25" s="234"/>
      <c r="G25" s="234"/>
      <c r="H25" s="234"/>
      <c r="I25" s="124" t="s">
        <v>29</v>
      </c>
      <c r="J25" s="125">
        <v>12</v>
      </c>
      <c r="K25" s="123">
        <v>12.95</v>
      </c>
      <c r="L25" s="122">
        <f t="shared" si="4"/>
        <v>155.39999999999998</v>
      </c>
      <c r="M25" s="125"/>
      <c r="N25" s="126" t="str">
        <f t="shared" si="3"/>
        <v/>
      </c>
      <c r="O25" s="101"/>
      <c r="P25" s="97">
        <f t="shared" si="0"/>
        <v>15.54</v>
      </c>
      <c r="Q25" s="97">
        <f t="shared" si="1"/>
        <v>186.47999999999996</v>
      </c>
    </row>
    <row r="26" spans="1:17" ht="16.5" thickBot="1" x14ac:dyDescent="0.3">
      <c r="A26" s="43"/>
      <c r="B26" s="89"/>
      <c r="C26" s="63"/>
      <c r="D26" s="64"/>
      <c r="E26" s="6"/>
      <c r="F26" s="6"/>
      <c r="G26" s="6"/>
      <c r="H26" s="6"/>
      <c r="I26" s="25"/>
      <c r="J26" s="26"/>
      <c r="K26" s="83"/>
      <c r="L26" s="84" t="s">
        <v>118</v>
      </c>
      <c r="M26" s="85">
        <f>SUM(M15:M25)</f>
        <v>0</v>
      </c>
      <c r="N26" s="58">
        <f>SUM(N15:N25)</f>
        <v>0</v>
      </c>
      <c r="O26" s="6"/>
      <c r="P26" s="83"/>
      <c r="Q26" s="84" t="s">
        <v>118</v>
      </c>
    </row>
    <row r="27" spans="1:17" s="1" customFormat="1" ht="21.75" thickBot="1" x14ac:dyDescent="0.4">
      <c r="A27" s="43"/>
      <c r="B27" s="42" t="s">
        <v>117</v>
      </c>
      <c r="C27" s="24"/>
      <c r="D27" s="24"/>
      <c r="E27" s="31"/>
      <c r="F27" s="48"/>
      <c r="G27" s="247"/>
      <c r="H27" s="248"/>
      <c r="I27" s="248"/>
      <c r="J27" s="31"/>
      <c r="K27" s="32"/>
      <c r="L27" s="32"/>
      <c r="M27" s="31"/>
      <c r="N27" s="33"/>
      <c r="O27" s="7"/>
      <c r="P27" s="32"/>
      <c r="Q27" s="32"/>
    </row>
    <row r="28" spans="1:17" s="1" customFormat="1" ht="28.5" customHeight="1" x14ac:dyDescent="0.25">
      <c r="A28" s="43"/>
      <c r="B28" s="20" t="s">
        <v>45</v>
      </c>
      <c r="C28" s="183" t="s">
        <v>44</v>
      </c>
      <c r="D28" s="184"/>
      <c r="E28" s="183" t="s">
        <v>46</v>
      </c>
      <c r="F28" s="183"/>
      <c r="G28" s="183"/>
      <c r="H28" s="183"/>
      <c r="I28" s="183"/>
      <c r="J28" s="22" t="s">
        <v>28</v>
      </c>
      <c r="K28" s="21" t="s">
        <v>119</v>
      </c>
      <c r="L28" s="21" t="s">
        <v>11</v>
      </c>
      <c r="M28" s="41" t="s">
        <v>60</v>
      </c>
      <c r="N28" s="23" t="s">
        <v>6</v>
      </c>
      <c r="O28" s="56"/>
      <c r="P28" s="21" t="s">
        <v>119</v>
      </c>
      <c r="Q28" s="21" t="s">
        <v>11</v>
      </c>
    </row>
    <row r="29" spans="1:17" s="102" customFormat="1" ht="21" customHeight="1" x14ac:dyDescent="0.25">
      <c r="A29" s="94"/>
      <c r="B29" s="95" t="s">
        <v>121</v>
      </c>
      <c r="C29" s="245" t="s">
        <v>126</v>
      </c>
      <c r="D29" s="246"/>
      <c r="E29" s="196" t="s">
        <v>128</v>
      </c>
      <c r="F29" s="196"/>
      <c r="G29" s="196"/>
      <c r="H29" s="196"/>
      <c r="I29" s="196"/>
      <c r="J29" s="99">
        <v>24</v>
      </c>
      <c r="K29" s="97">
        <v>19.95</v>
      </c>
      <c r="L29" s="92">
        <f>J29*K29</f>
        <v>478.79999999999995</v>
      </c>
      <c r="M29" s="99"/>
      <c r="N29" s="100" t="str">
        <f>IF(M29="","",L29*M29)</f>
        <v/>
      </c>
      <c r="O29" s="101"/>
      <c r="P29" s="97">
        <f t="shared" ref="P29:P34" si="5">K29*(1+$P$10)</f>
        <v>23.939999999999998</v>
      </c>
      <c r="Q29" s="97">
        <f t="shared" ref="Q29:Q34" si="6">L29*(1+$P$10)</f>
        <v>574.55999999999995</v>
      </c>
    </row>
    <row r="30" spans="1:17" s="102" customFormat="1" ht="21" customHeight="1" x14ac:dyDescent="0.25">
      <c r="A30" s="94"/>
      <c r="B30" s="95" t="s">
        <v>122</v>
      </c>
      <c r="C30" s="245" t="s">
        <v>126</v>
      </c>
      <c r="D30" s="246"/>
      <c r="E30" s="196" t="s">
        <v>130</v>
      </c>
      <c r="F30" s="196"/>
      <c r="G30" s="196"/>
      <c r="H30" s="196"/>
      <c r="I30" s="196"/>
      <c r="J30" s="99">
        <v>24</v>
      </c>
      <c r="K30" s="97">
        <v>19.95</v>
      </c>
      <c r="L30" s="92">
        <f t="shared" ref="L30:L34" si="7">J30*K30</f>
        <v>478.79999999999995</v>
      </c>
      <c r="M30" s="99"/>
      <c r="N30" s="100" t="str">
        <f t="shared" ref="N30:N34" si="8">IF(M30="","",L30*M30)</f>
        <v/>
      </c>
      <c r="O30" s="101"/>
      <c r="P30" s="97">
        <f t="shared" si="5"/>
        <v>23.939999999999998</v>
      </c>
      <c r="Q30" s="97">
        <f t="shared" si="6"/>
        <v>574.55999999999995</v>
      </c>
    </row>
    <row r="31" spans="1:17" s="102" customFormat="1" ht="21" customHeight="1" x14ac:dyDescent="0.25">
      <c r="A31" s="94"/>
      <c r="B31" s="95" t="s">
        <v>123</v>
      </c>
      <c r="C31" s="245" t="s">
        <v>127</v>
      </c>
      <c r="D31" s="246"/>
      <c r="E31" s="196" t="s">
        <v>132</v>
      </c>
      <c r="F31" s="196"/>
      <c r="G31" s="196"/>
      <c r="H31" s="196"/>
      <c r="I31" s="196"/>
      <c r="J31" s="99">
        <v>24</v>
      </c>
      <c r="K31" s="97">
        <v>19.95</v>
      </c>
      <c r="L31" s="92">
        <f t="shared" si="7"/>
        <v>478.79999999999995</v>
      </c>
      <c r="M31" s="99"/>
      <c r="N31" s="100" t="str">
        <f t="shared" si="8"/>
        <v/>
      </c>
      <c r="O31" s="101"/>
      <c r="P31" s="97">
        <f t="shared" si="5"/>
        <v>23.939999999999998</v>
      </c>
      <c r="Q31" s="97">
        <f t="shared" si="6"/>
        <v>574.55999999999995</v>
      </c>
    </row>
    <row r="32" spans="1:17" s="102" customFormat="1" ht="21" customHeight="1" x14ac:dyDescent="0.25">
      <c r="A32" s="94"/>
      <c r="B32" s="95" t="s">
        <v>124</v>
      </c>
      <c r="C32" s="245" t="s">
        <v>127</v>
      </c>
      <c r="D32" s="246"/>
      <c r="E32" s="196" t="s">
        <v>133</v>
      </c>
      <c r="F32" s="196"/>
      <c r="G32" s="196"/>
      <c r="H32" s="196"/>
      <c r="I32" s="196"/>
      <c r="J32" s="99">
        <v>24</v>
      </c>
      <c r="K32" s="97">
        <v>19.95</v>
      </c>
      <c r="L32" s="92">
        <f t="shared" si="7"/>
        <v>478.79999999999995</v>
      </c>
      <c r="M32" s="99"/>
      <c r="N32" s="100" t="str">
        <f t="shared" si="8"/>
        <v/>
      </c>
      <c r="O32" s="101"/>
      <c r="P32" s="97">
        <f t="shared" si="5"/>
        <v>23.939999999999998</v>
      </c>
      <c r="Q32" s="97">
        <f t="shared" si="6"/>
        <v>574.55999999999995</v>
      </c>
    </row>
    <row r="33" spans="1:17" s="102" customFormat="1" ht="21" customHeight="1" x14ac:dyDescent="0.25">
      <c r="A33" s="94"/>
      <c r="B33" s="117" t="s">
        <v>120</v>
      </c>
      <c r="C33" s="245" t="s">
        <v>127</v>
      </c>
      <c r="D33" s="246"/>
      <c r="E33" s="196" t="s">
        <v>129</v>
      </c>
      <c r="F33" s="196"/>
      <c r="G33" s="196"/>
      <c r="H33" s="196"/>
      <c r="I33" s="196"/>
      <c r="J33" s="116">
        <v>6</v>
      </c>
      <c r="K33" s="118">
        <v>72</v>
      </c>
      <c r="L33" s="92">
        <f t="shared" si="7"/>
        <v>432</v>
      </c>
      <c r="M33" s="116"/>
      <c r="N33" s="100" t="str">
        <f t="shared" si="8"/>
        <v/>
      </c>
      <c r="O33" s="101"/>
      <c r="P33" s="97">
        <f t="shared" si="5"/>
        <v>86.399999999999991</v>
      </c>
      <c r="Q33" s="97">
        <f t="shared" si="6"/>
        <v>518.4</v>
      </c>
    </row>
    <row r="34" spans="1:17" s="102" customFormat="1" ht="21" customHeight="1" thickBot="1" x14ac:dyDescent="0.3">
      <c r="A34" s="94"/>
      <c r="B34" s="107" t="s">
        <v>125</v>
      </c>
      <c r="C34" s="243" t="s">
        <v>127</v>
      </c>
      <c r="D34" s="244"/>
      <c r="E34" s="228" t="s">
        <v>131</v>
      </c>
      <c r="F34" s="228"/>
      <c r="G34" s="228"/>
      <c r="H34" s="228"/>
      <c r="I34" s="228"/>
      <c r="J34" s="112">
        <v>6</v>
      </c>
      <c r="K34" s="109">
        <v>71</v>
      </c>
      <c r="L34" s="111">
        <f t="shared" si="7"/>
        <v>426</v>
      </c>
      <c r="M34" s="112"/>
      <c r="N34" s="113" t="str">
        <f t="shared" si="8"/>
        <v/>
      </c>
      <c r="O34" s="101"/>
      <c r="P34" s="97">
        <f t="shared" si="5"/>
        <v>85.2</v>
      </c>
      <c r="Q34" s="97">
        <f t="shared" si="6"/>
        <v>511.2</v>
      </c>
    </row>
    <row r="35" spans="1:17" ht="16.5" thickBot="1" x14ac:dyDescent="0.3">
      <c r="A35" s="43"/>
      <c r="B35" s="57"/>
      <c r="C35" s="81"/>
      <c r="D35" s="25"/>
      <c r="E35" s="6"/>
      <c r="F35" s="6"/>
      <c r="G35" s="6"/>
      <c r="H35" s="6"/>
      <c r="I35" s="25"/>
      <c r="J35" s="26"/>
      <c r="K35" s="83"/>
      <c r="L35" s="84" t="s">
        <v>118</v>
      </c>
      <c r="M35" s="85">
        <f>SUM(M29:M34)</f>
        <v>0</v>
      </c>
      <c r="N35" s="58">
        <f>SUM(N29:N34)</f>
        <v>0</v>
      </c>
      <c r="O35" s="6"/>
      <c r="P35" s="83"/>
      <c r="Q35" s="84" t="s">
        <v>118</v>
      </c>
    </row>
    <row r="36" spans="1:17" s="1" customFormat="1" ht="21.75" thickBot="1" x14ac:dyDescent="0.4">
      <c r="A36" s="43"/>
      <c r="B36" s="42" t="s">
        <v>190</v>
      </c>
      <c r="C36" s="24"/>
      <c r="D36" s="24"/>
      <c r="E36" s="31"/>
      <c r="F36" s="48"/>
      <c r="G36" s="247"/>
      <c r="H36" s="248"/>
      <c r="I36" s="248"/>
      <c r="J36" s="31"/>
      <c r="K36" s="32"/>
      <c r="L36" s="32"/>
      <c r="M36" s="31"/>
      <c r="N36" s="33"/>
      <c r="O36" s="7"/>
      <c r="P36" s="32"/>
      <c r="Q36" s="32"/>
    </row>
    <row r="37" spans="1:17" s="1" customFormat="1" ht="28.5" customHeight="1" x14ac:dyDescent="0.25">
      <c r="A37" s="43"/>
      <c r="B37" s="20" t="s">
        <v>45</v>
      </c>
      <c r="C37" s="183" t="s">
        <v>44</v>
      </c>
      <c r="D37" s="184" t="s">
        <v>46</v>
      </c>
      <c r="E37" s="183" t="s">
        <v>46</v>
      </c>
      <c r="F37" s="183"/>
      <c r="G37" s="183"/>
      <c r="H37" s="183"/>
      <c r="I37" s="183"/>
      <c r="J37" s="22" t="s">
        <v>28</v>
      </c>
      <c r="K37" s="21" t="s">
        <v>119</v>
      </c>
      <c r="L37" s="21" t="s">
        <v>11</v>
      </c>
      <c r="M37" s="41" t="s">
        <v>60</v>
      </c>
      <c r="N37" s="23" t="s">
        <v>6</v>
      </c>
      <c r="O37" s="56"/>
      <c r="P37" s="21" t="s">
        <v>119</v>
      </c>
      <c r="Q37" s="21" t="s">
        <v>11</v>
      </c>
    </row>
    <row r="38" spans="1:17" s="102" customFormat="1" ht="18.75" customHeight="1" x14ac:dyDescent="0.25">
      <c r="A38" s="94"/>
      <c r="B38" s="95"/>
      <c r="C38" s="153" t="s">
        <v>191</v>
      </c>
      <c r="D38" s="187"/>
      <c r="E38" s="188"/>
      <c r="F38" s="188"/>
      <c r="G38" s="188"/>
      <c r="H38" s="188"/>
      <c r="I38" s="188"/>
      <c r="J38" s="99"/>
      <c r="K38" s="97"/>
      <c r="L38" s="92"/>
      <c r="M38" s="99"/>
      <c r="N38" s="100"/>
      <c r="O38" s="101"/>
      <c r="P38" s="97">
        <f t="shared" ref="P38:P53" si="9">K38*(1+$P$10)</f>
        <v>0</v>
      </c>
      <c r="Q38" s="97">
        <f t="shared" ref="Q38:Q53" si="10">L38*(1+$P$10)</f>
        <v>0</v>
      </c>
    </row>
    <row r="39" spans="1:17" s="102" customFormat="1" ht="18.75" customHeight="1" x14ac:dyDescent="0.25">
      <c r="A39" s="94"/>
      <c r="B39" s="120" t="s">
        <v>162</v>
      </c>
      <c r="C39" s="231" t="s">
        <v>164</v>
      </c>
      <c r="D39" s="232"/>
      <c r="E39" s="212" t="s">
        <v>163</v>
      </c>
      <c r="F39" s="212"/>
      <c r="G39" s="212"/>
      <c r="H39" s="212"/>
      <c r="I39" s="212"/>
      <c r="J39" s="99">
        <v>36</v>
      </c>
      <c r="K39" s="97"/>
      <c r="L39" s="92">
        <v>487.2</v>
      </c>
      <c r="M39" s="99"/>
      <c r="N39" s="100" t="str">
        <f>IF(M39="","",L39*M39)</f>
        <v/>
      </c>
      <c r="O39" s="101"/>
      <c r="P39" s="97">
        <f t="shared" si="9"/>
        <v>0</v>
      </c>
      <c r="Q39" s="97">
        <f t="shared" si="10"/>
        <v>584.64</v>
      </c>
    </row>
    <row r="40" spans="1:17" s="102" customFormat="1" ht="18.75" customHeight="1" x14ac:dyDescent="0.25">
      <c r="A40" s="94"/>
      <c r="B40" s="95" t="s">
        <v>134</v>
      </c>
      <c r="C40" s="92" t="s">
        <v>135</v>
      </c>
      <c r="D40" s="187" t="s">
        <v>144</v>
      </c>
      <c r="E40" s="188"/>
      <c r="F40" s="188"/>
      <c r="G40" s="188"/>
      <c r="H40" s="188"/>
      <c r="I40" s="188"/>
      <c r="J40" s="99">
        <v>12</v>
      </c>
      <c r="K40" s="97">
        <v>12.95</v>
      </c>
      <c r="L40" s="92">
        <f>J40*K40</f>
        <v>155.39999999999998</v>
      </c>
      <c r="M40" s="99"/>
      <c r="N40" s="100" t="str">
        <f t="shared" ref="N40:N53" si="11">IF(M40="","",L40*M40)</f>
        <v/>
      </c>
      <c r="O40" s="101"/>
      <c r="P40" s="97">
        <f t="shared" si="9"/>
        <v>15.54</v>
      </c>
      <c r="Q40" s="97">
        <f t="shared" si="10"/>
        <v>186.47999999999996</v>
      </c>
    </row>
    <row r="41" spans="1:17" s="102" customFormat="1" ht="18.75" customHeight="1" x14ac:dyDescent="0.25">
      <c r="A41" s="94"/>
      <c r="B41" s="95" t="s">
        <v>136</v>
      </c>
      <c r="C41" s="92" t="s">
        <v>137</v>
      </c>
      <c r="D41" s="187" t="s">
        <v>145</v>
      </c>
      <c r="E41" s="188"/>
      <c r="F41" s="188"/>
      <c r="G41" s="188"/>
      <c r="H41" s="188"/>
      <c r="I41" s="188"/>
      <c r="J41" s="99">
        <v>12</v>
      </c>
      <c r="K41" s="97">
        <v>12.95</v>
      </c>
      <c r="L41" s="92">
        <f t="shared" ref="L41:L44" si="12">J41*K41</f>
        <v>155.39999999999998</v>
      </c>
      <c r="M41" s="99"/>
      <c r="N41" s="100" t="str">
        <f t="shared" si="11"/>
        <v/>
      </c>
      <c r="O41" s="101"/>
      <c r="P41" s="97">
        <f t="shared" si="9"/>
        <v>15.54</v>
      </c>
      <c r="Q41" s="97">
        <f t="shared" si="10"/>
        <v>186.47999999999996</v>
      </c>
    </row>
    <row r="42" spans="1:17" s="102" customFormat="1" ht="18.75" customHeight="1" x14ac:dyDescent="0.25">
      <c r="A42" s="94"/>
      <c r="B42" s="95" t="s">
        <v>142</v>
      </c>
      <c r="C42" s="92" t="s">
        <v>138</v>
      </c>
      <c r="D42" s="187" t="s">
        <v>146</v>
      </c>
      <c r="E42" s="188"/>
      <c r="F42" s="188"/>
      <c r="G42" s="188"/>
      <c r="H42" s="188"/>
      <c r="I42" s="188"/>
      <c r="J42" s="99">
        <v>12</v>
      </c>
      <c r="K42" s="97">
        <v>12.95</v>
      </c>
      <c r="L42" s="92">
        <f t="shared" si="12"/>
        <v>155.39999999999998</v>
      </c>
      <c r="M42" s="99"/>
      <c r="N42" s="100" t="str">
        <f t="shared" si="11"/>
        <v/>
      </c>
      <c r="O42" s="101"/>
      <c r="P42" s="97">
        <f t="shared" si="9"/>
        <v>15.54</v>
      </c>
      <c r="Q42" s="97">
        <f t="shared" si="10"/>
        <v>186.47999999999996</v>
      </c>
    </row>
    <row r="43" spans="1:17" s="102" customFormat="1" ht="18.75" customHeight="1" x14ac:dyDescent="0.25">
      <c r="A43" s="94"/>
      <c r="B43" s="95" t="s">
        <v>143</v>
      </c>
      <c r="C43" s="92" t="s">
        <v>139</v>
      </c>
      <c r="D43" s="187" t="s">
        <v>148</v>
      </c>
      <c r="E43" s="188"/>
      <c r="F43" s="188"/>
      <c r="G43" s="188"/>
      <c r="H43" s="188"/>
      <c r="I43" s="188"/>
      <c r="J43" s="116">
        <v>12</v>
      </c>
      <c r="K43" s="118">
        <v>12.95</v>
      </c>
      <c r="L43" s="119">
        <f t="shared" si="12"/>
        <v>155.39999999999998</v>
      </c>
      <c r="M43" s="116"/>
      <c r="N43" s="100" t="str">
        <f t="shared" si="11"/>
        <v/>
      </c>
      <c r="O43" s="101"/>
      <c r="P43" s="97">
        <f t="shared" si="9"/>
        <v>15.54</v>
      </c>
      <c r="Q43" s="97">
        <f t="shared" si="10"/>
        <v>186.47999999999996</v>
      </c>
    </row>
    <row r="44" spans="1:17" s="102" customFormat="1" ht="18.75" customHeight="1" x14ac:dyDescent="0.25">
      <c r="A44" s="94"/>
      <c r="B44" s="117" t="s">
        <v>140</v>
      </c>
      <c r="C44" s="119" t="s">
        <v>141</v>
      </c>
      <c r="D44" s="187" t="s">
        <v>147</v>
      </c>
      <c r="E44" s="188"/>
      <c r="F44" s="188"/>
      <c r="G44" s="188"/>
      <c r="H44" s="188"/>
      <c r="I44" s="188"/>
      <c r="J44" s="116">
        <v>12</v>
      </c>
      <c r="K44" s="118">
        <v>12.95</v>
      </c>
      <c r="L44" s="119">
        <f t="shared" si="12"/>
        <v>155.39999999999998</v>
      </c>
      <c r="M44" s="116"/>
      <c r="N44" s="100" t="str">
        <f t="shared" si="11"/>
        <v/>
      </c>
      <c r="O44" s="101"/>
      <c r="P44" s="97">
        <f t="shared" si="9"/>
        <v>15.54</v>
      </c>
      <c r="Q44" s="97">
        <f t="shared" si="10"/>
        <v>186.47999999999996</v>
      </c>
    </row>
    <row r="45" spans="1:17" s="102" customFormat="1" ht="18.75" customHeight="1" x14ac:dyDescent="0.25">
      <c r="A45" s="94"/>
      <c r="B45" s="127" t="s">
        <v>150</v>
      </c>
      <c r="C45" s="128" t="s">
        <v>172</v>
      </c>
      <c r="D45" s="193" t="s">
        <v>157</v>
      </c>
      <c r="E45" s="194"/>
      <c r="F45" s="194"/>
      <c r="G45" s="194"/>
      <c r="H45" s="194"/>
      <c r="I45" s="194"/>
      <c r="J45" s="129">
        <v>12</v>
      </c>
      <c r="K45" s="130">
        <v>12.95</v>
      </c>
      <c r="L45" s="128">
        <f t="shared" ref="L45:L53" si="13">J45*K45</f>
        <v>155.39999999999998</v>
      </c>
      <c r="M45" s="129"/>
      <c r="N45" s="131" t="str">
        <f t="shared" si="11"/>
        <v/>
      </c>
      <c r="O45" s="101"/>
      <c r="P45" s="97">
        <f t="shared" si="9"/>
        <v>15.54</v>
      </c>
      <c r="Q45" s="97">
        <f t="shared" si="10"/>
        <v>186.47999999999996</v>
      </c>
    </row>
    <row r="46" spans="1:17" s="102" customFormat="1" ht="18.75" customHeight="1" x14ac:dyDescent="0.25">
      <c r="A46" s="94"/>
      <c r="B46" s="127" t="s">
        <v>151</v>
      </c>
      <c r="C46" s="128" t="s">
        <v>173</v>
      </c>
      <c r="D46" s="193" t="s">
        <v>158</v>
      </c>
      <c r="E46" s="194"/>
      <c r="F46" s="194"/>
      <c r="G46" s="194"/>
      <c r="H46" s="194"/>
      <c r="I46" s="194"/>
      <c r="J46" s="129">
        <v>12</v>
      </c>
      <c r="K46" s="130">
        <v>12.95</v>
      </c>
      <c r="L46" s="128">
        <f t="shared" si="13"/>
        <v>155.39999999999998</v>
      </c>
      <c r="M46" s="129"/>
      <c r="N46" s="131" t="str">
        <f t="shared" si="11"/>
        <v/>
      </c>
      <c r="O46" s="101"/>
      <c r="P46" s="97">
        <f t="shared" si="9"/>
        <v>15.54</v>
      </c>
      <c r="Q46" s="97">
        <f t="shared" si="10"/>
        <v>186.47999999999996</v>
      </c>
    </row>
    <row r="47" spans="1:17" s="102" customFormat="1" ht="18.75" customHeight="1" x14ac:dyDescent="0.25">
      <c r="A47" s="94"/>
      <c r="B47" s="127" t="s">
        <v>152</v>
      </c>
      <c r="C47" s="128" t="s">
        <v>174</v>
      </c>
      <c r="D47" s="193" t="s">
        <v>156</v>
      </c>
      <c r="E47" s="194"/>
      <c r="F47" s="194"/>
      <c r="G47" s="194"/>
      <c r="H47" s="194"/>
      <c r="I47" s="194"/>
      <c r="J47" s="129">
        <v>12</v>
      </c>
      <c r="K47" s="130">
        <v>19.95</v>
      </c>
      <c r="L47" s="128">
        <f t="shared" si="13"/>
        <v>239.39999999999998</v>
      </c>
      <c r="M47" s="129"/>
      <c r="N47" s="131" t="str">
        <f t="shared" si="11"/>
        <v/>
      </c>
      <c r="O47" s="101"/>
      <c r="P47" s="97">
        <f t="shared" si="9"/>
        <v>23.939999999999998</v>
      </c>
      <c r="Q47" s="97">
        <f t="shared" si="10"/>
        <v>287.27999999999997</v>
      </c>
    </row>
    <row r="48" spans="1:17" s="102" customFormat="1" ht="18.75" customHeight="1" x14ac:dyDescent="0.25">
      <c r="A48" s="94"/>
      <c r="B48" s="127" t="s">
        <v>153</v>
      </c>
      <c r="C48" s="128" t="s">
        <v>175</v>
      </c>
      <c r="D48" s="193" t="s">
        <v>159</v>
      </c>
      <c r="E48" s="194"/>
      <c r="F48" s="194"/>
      <c r="G48" s="194"/>
      <c r="H48" s="194"/>
      <c r="I48" s="194"/>
      <c r="J48" s="129">
        <v>12</v>
      </c>
      <c r="K48" s="130">
        <v>12.95</v>
      </c>
      <c r="L48" s="128">
        <f t="shared" si="13"/>
        <v>155.39999999999998</v>
      </c>
      <c r="M48" s="129"/>
      <c r="N48" s="131" t="str">
        <f t="shared" si="11"/>
        <v/>
      </c>
      <c r="O48" s="101"/>
      <c r="P48" s="97">
        <f t="shared" si="9"/>
        <v>15.54</v>
      </c>
      <c r="Q48" s="97">
        <f t="shared" si="10"/>
        <v>186.47999999999996</v>
      </c>
    </row>
    <row r="49" spans="1:17" s="102" customFormat="1" ht="18.75" customHeight="1" x14ac:dyDescent="0.25">
      <c r="A49" s="94"/>
      <c r="B49" s="127" t="s">
        <v>154</v>
      </c>
      <c r="C49" s="128" t="s">
        <v>176</v>
      </c>
      <c r="D49" s="193" t="s">
        <v>160</v>
      </c>
      <c r="E49" s="194"/>
      <c r="F49" s="194"/>
      <c r="G49" s="194"/>
      <c r="H49" s="194"/>
      <c r="I49" s="194"/>
      <c r="J49" s="129">
        <v>12</v>
      </c>
      <c r="K49" s="130">
        <v>12.95</v>
      </c>
      <c r="L49" s="128">
        <f t="shared" si="13"/>
        <v>155.39999999999998</v>
      </c>
      <c r="M49" s="129"/>
      <c r="N49" s="131" t="str">
        <f t="shared" si="11"/>
        <v/>
      </c>
      <c r="O49" s="101"/>
      <c r="P49" s="97">
        <f t="shared" si="9"/>
        <v>15.54</v>
      </c>
      <c r="Q49" s="97">
        <f t="shared" si="10"/>
        <v>186.47999999999996</v>
      </c>
    </row>
    <row r="50" spans="1:17" s="102" customFormat="1" ht="18.75" customHeight="1" x14ac:dyDescent="0.25">
      <c r="A50" s="94"/>
      <c r="B50" s="127" t="s">
        <v>155</v>
      </c>
      <c r="C50" s="128" t="s">
        <v>177</v>
      </c>
      <c r="D50" s="193" t="s">
        <v>161</v>
      </c>
      <c r="E50" s="194"/>
      <c r="F50" s="194"/>
      <c r="G50" s="194"/>
      <c r="H50" s="194"/>
      <c r="I50" s="194"/>
      <c r="J50" s="129">
        <v>12</v>
      </c>
      <c r="K50" s="130">
        <v>12.95</v>
      </c>
      <c r="L50" s="128">
        <f t="shared" si="13"/>
        <v>155.39999999999998</v>
      </c>
      <c r="M50" s="129"/>
      <c r="N50" s="131" t="str">
        <f t="shared" si="11"/>
        <v/>
      </c>
      <c r="O50" s="101"/>
      <c r="P50" s="97">
        <f t="shared" si="9"/>
        <v>15.54</v>
      </c>
      <c r="Q50" s="97">
        <f t="shared" si="10"/>
        <v>186.47999999999996</v>
      </c>
    </row>
    <row r="51" spans="1:17" s="102" customFormat="1" ht="18.75" customHeight="1" x14ac:dyDescent="0.25">
      <c r="A51" s="94"/>
      <c r="B51" s="127" t="s">
        <v>166</v>
      </c>
      <c r="C51" s="128" t="s">
        <v>185</v>
      </c>
      <c r="D51" s="193" t="s">
        <v>187</v>
      </c>
      <c r="E51" s="194"/>
      <c r="F51" s="194"/>
      <c r="G51" s="194"/>
      <c r="H51" s="194"/>
      <c r="I51" s="194"/>
      <c r="J51" s="129">
        <v>12</v>
      </c>
      <c r="K51" s="130">
        <v>12.95</v>
      </c>
      <c r="L51" s="128">
        <f t="shared" ref="L51:L52" si="14">J51*K51</f>
        <v>155.39999999999998</v>
      </c>
      <c r="M51" s="129"/>
      <c r="N51" s="131" t="str">
        <f t="shared" ref="N51:N52" si="15">IF(M51="","",L51*M51)</f>
        <v/>
      </c>
      <c r="O51" s="101"/>
      <c r="P51" s="97">
        <f t="shared" si="9"/>
        <v>15.54</v>
      </c>
      <c r="Q51" s="97">
        <f t="shared" si="10"/>
        <v>186.47999999999996</v>
      </c>
    </row>
    <row r="52" spans="1:17" s="102" customFormat="1" ht="18.75" customHeight="1" x14ac:dyDescent="0.25">
      <c r="A52" s="94"/>
      <c r="B52" s="127" t="s">
        <v>184</v>
      </c>
      <c r="C52" s="128" t="s">
        <v>186</v>
      </c>
      <c r="D52" s="193" t="s">
        <v>188</v>
      </c>
      <c r="E52" s="194"/>
      <c r="F52" s="194"/>
      <c r="G52" s="194"/>
      <c r="H52" s="194"/>
      <c r="I52" s="194"/>
      <c r="J52" s="129">
        <v>12</v>
      </c>
      <c r="K52" s="130">
        <v>12.95</v>
      </c>
      <c r="L52" s="128">
        <f t="shared" si="14"/>
        <v>155.39999999999998</v>
      </c>
      <c r="M52" s="129"/>
      <c r="N52" s="131" t="str">
        <f t="shared" si="15"/>
        <v/>
      </c>
      <c r="O52" s="101"/>
      <c r="P52" s="97">
        <f t="shared" si="9"/>
        <v>15.54</v>
      </c>
      <c r="Q52" s="97">
        <f t="shared" si="10"/>
        <v>186.47999999999996</v>
      </c>
    </row>
    <row r="53" spans="1:17" s="102" customFormat="1" ht="18.75" customHeight="1" thickBot="1" x14ac:dyDescent="0.3">
      <c r="A53" s="94"/>
      <c r="B53" s="121" t="s">
        <v>182</v>
      </c>
      <c r="C53" s="122" t="s">
        <v>183</v>
      </c>
      <c r="D53" s="240" t="s">
        <v>168</v>
      </c>
      <c r="E53" s="241"/>
      <c r="F53" s="241"/>
      <c r="G53" s="241"/>
      <c r="H53" s="241"/>
      <c r="I53" s="242"/>
      <c r="J53" s="125">
        <v>12</v>
      </c>
      <c r="K53" s="123">
        <v>5.95</v>
      </c>
      <c r="L53" s="122">
        <f t="shared" si="13"/>
        <v>71.400000000000006</v>
      </c>
      <c r="M53" s="125"/>
      <c r="N53" s="126" t="str">
        <f t="shared" si="11"/>
        <v/>
      </c>
      <c r="O53" s="101"/>
      <c r="P53" s="97">
        <f t="shared" si="9"/>
        <v>7.14</v>
      </c>
      <c r="Q53" s="97">
        <f t="shared" si="10"/>
        <v>85.68</v>
      </c>
    </row>
    <row r="54" spans="1:17" s="102" customFormat="1" ht="18.75" customHeight="1" x14ac:dyDescent="0.25">
      <c r="A54" s="94"/>
      <c r="B54" s="95"/>
      <c r="C54" s="153" t="s">
        <v>201</v>
      </c>
      <c r="D54" s="187"/>
      <c r="E54" s="188"/>
      <c r="F54" s="188"/>
      <c r="G54" s="188"/>
      <c r="H54" s="188"/>
      <c r="I54" s="188"/>
      <c r="J54" s="99"/>
      <c r="K54" s="97"/>
      <c r="L54" s="92"/>
      <c r="M54" s="99"/>
      <c r="N54" s="100"/>
      <c r="O54" s="101"/>
      <c r="P54" s="97"/>
      <c r="Q54" s="92"/>
    </row>
    <row r="55" spans="1:17" s="102" customFormat="1" ht="18.75" customHeight="1" x14ac:dyDescent="0.25">
      <c r="A55" s="94"/>
      <c r="B55" s="154" t="s">
        <v>189</v>
      </c>
      <c r="C55" s="238" t="s">
        <v>164</v>
      </c>
      <c r="D55" s="239"/>
      <c r="E55" s="204" t="s">
        <v>192</v>
      </c>
      <c r="F55" s="204"/>
      <c r="G55" s="204"/>
      <c r="H55" s="204"/>
      <c r="I55" s="204"/>
      <c r="J55" s="138">
        <v>24</v>
      </c>
      <c r="K55" s="134"/>
      <c r="L55" s="139">
        <v>358.8</v>
      </c>
      <c r="M55" s="138"/>
      <c r="N55" s="131" t="str">
        <f>IF(M55="","",L55*M55)</f>
        <v/>
      </c>
      <c r="O55" s="101"/>
      <c r="P55" s="97"/>
      <c r="Q55" s="97">
        <f t="shared" ref="Q55:Q60" si="16">L55*(1+$P$10)</f>
        <v>430.56</v>
      </c>
    </row>
    <row r="56" spans="1:17" s="102" customFormat="1" ht="18.75" customHeight="1" x14ac:dyDescent="0.25">
      <c r="A56" s="94"/>
      <c r="B56" s="136" t="s">
        <v>193</v>
      </c>
      <c r="C56" s="235" t="s">
        <v>202</v>
      </c>
      <c r="D56" s="193" t="s">
        <v>197</v>
      </c>
      <c r="E56" s="194"/>
      <c r="F56" s="194"/>
      <c r="G56" s="194"/>
      <c r="H56" s="194"/>
      <c r="I56" s="194"/>
      <c r="J56" s="138">
        <v>12</v>
      </c>
      <c r="K56" s="134">
        <v>14.95</v>
      </c>
      <c r="L56" s="139">
        <f>J56*K56</f>
        <v>179.39999999999998</v>
      </c>
      <c r="M56" s="138"/>
      <c r="N56" s="131" t="str">
        <f t="shared" ref="N56:N60" si="17">IF(M56="","",L56*M56)</f>
        <v/>
      </c>
      <c r="O56" s="101"/>
      <c r="P56" s="97">
        <f t="shared" ref="P56:P60" si="18">K56*(1+$P$10)</f>
        <v>17.939999999999998</v>
      </c>
      <c r="Q56" s="97">
        <f t="shared" si="16"/>
        <v>215.27999999999997</v>
      </c>
    </row>
    <row r="57" spans="1:17" s="102" customFormat="1" ht="18.75" customHeight="1" x14ac:dyDescent="0.25">
      <c r="A57" s="94"/>
      <c r="B57" s="136" t="s">
        <v>194</v>
      </c>
      <c r="C57" s="236"/>
      <c r="D57" s="193" t="s">
        <v>198</v>
      </c>
      <c r="E57" s="194"/>
      <c r="F57" s="194"/>
      <c r="G57" s="194"/>
      <c r="H57" s="194"/>
      <c r="I57" s="194"/>
      <c r="J57" s="138">
        <v>12</v>
      </c>
      <c r="K57" s="134">
        <v>14.95</v>
      </c>
      <c r="L57" s="139">
        <f t="shared" ref="L57:L60" si="19">J57*K57</f>
        <v>179.39999999999998</v>
      </c>
      <c r="M57" s="138"/>
      <c r="N57" s="131" t="str">
        <f t="shared" si="17"/>
        <v/>
      </c>
      <c r="O57" s="101"/>
      <c r="P57" s="97">
        <f t="shared" si="18"/>
        <v>17.939999999999998</v>
      </c>
      <c r="Q57" s="97">
        <f t="shared" si="16"/>
        <v>215.27999999999997</v>
      </c>
    </row>
    <row r="58" spans="1:17" s="102" customFormat="1" ht="18.75" customHeight="1" x14ac:dyDescent="0.25">
      <c r="A58" s="94"/>
      <c r="B58" s="136" t="s">
        <v>195</v>
      </c>
      <c r="C58" s="236"/>
      <c r="D58" s="193" t="s">
        <v>199</v>
      </c>
      <c r="E58" s="194"/>
      <c r="F58" s="194"/>
      <c r="G58" s="194"/>
      <c r="H58" s="194"/>
      <c r="I58" s="194"/>
      <c r="J58" s="138">
        <v>12</v>
      </c>
      <c r="K58" s="134">
        <v>14.95</v>
      </c>
      <c r="L58" s="139">
        <f t="shared" si="19"/>
        <v>179.39999999999998</v>
      </c>
      <c r="M58" s="138"/>
      <c r="N58" s="131" t="str">
        <f t="shared" si="17"/>
        <v/>
      </c>
      <c r="O58" s="101"/>
      <c r="P58" s="97">
        <f t="shared" si="18"/>
        <v>17.939999999999998</v>
      </c>
      <c r="Q58" s="97">
        <f t="shared" si="16"/>
        <v>215.27999999999997</v>
      </c>
    </row>
    <row r="59" spans="1:17" s="102" customFormat="1" ht="18.75" customHeight="1" x14ac:dyDescent="0.25">
      <c r="A59" s="94"/>
      <c r="B59" s="127" t="s">
        <v>196</v>
      </c>
      <c r="C59" s="236"/>
      <c r="D59" s="193" t="s">
        <v>200</v>
      </c>
      <c r="E59" s="194"/>
      <c r="F59" s="194"/>
      <c r="G59" s="194"/>
      <c r="H59" s="194"/>
      <c r="I59" s="194"/>
      <c r="J59" s="138">
        <v>12</v>
      </c>
      <c r="K59" s="134">
        <v>14.95</v>
      </c>
      <c r="L59" s="139">
        <f t="shared" ref="L59" si="20">J59*K59</f>
        <v>179.39999999999998</v>
      </c>
      <c r="M59" s="129"/>
      <c r="N59" s="160"/>
      <c r="O59" s="101"/>
      <c r="P59" s="97"/>
      <c r="Q59" s="97"/>
    </row>
    <row r="60" spans="1:17" s="102" customFormat="1" ht="18.75" customHeight="1" thickBot="1" x14ac:dyDescent="0.3">
      <c r="A60" s="94"/>
      <c r="B60" s="121" t="s">
        <v>211</v>
      </c>
      <c r="C60" s="237"/>
      <c r="D60" s="233" t="s">
        <v>212</v>
      </c>
      <c r="E60" s="234"/>
      <c r="F60" s="234"/>
      <c r="G60" s="234"/>
      <c r="H60" s="234"/>
      <c r="I60" s="234"/>
      <c r="J60" s="125">
        <v>12</v>
      </c>
      <c r="K60" s="123">
        <v>14.95</v>
      </c>
      <c r="L60" s="122">
        <f t="shared" si="19"/>
        <v>179.39999999999998</v>
      </c>
      <c r="M60" s="125"/>
      <c r="N60" s="126" t="str">
        <f t="shared" si="17"/>
        <v/>
      </c>
      <c r="O60" s="101"/>
      <c r="P60" s="97">
        <f t="shared" si="18"/>
        <v>17.939999999999998</v>
      </c>
      <c r="Q60" s="97">
        <f t="shared" si="16"/>
        <v>215.27999999999997</v>
      </c>
    </row>
    <row r="61" spans="1:17" ht="16.5" thickBot="1" x14ac:dyDescent="0.3">
      <c r="A61" s="43"/>
      <c r="B61" s="57"/>
      <c r="C61" s="81"/>
      <c r="D61" s="25"/>
      <c r="E61" s="6"/>
      <c r="F61" s="6"/>
      <c r="G61" s="6"/>
      <c r="H61" s="6"/>
      <c r="I61" s="25"/>
      <c r="J61" s="26"/>
      <c r="K61" s="83"/>
      <c r="L61" s="84" t="s">
        <v>118</v>
      </c>
      <c r="M61" s="85">
        <f>SUM(M39:M53)</f>
        <v>0</v>
      </c>
      <c r="N61" s="58">
        <f>SUM(N38:N53)+SUM(N55:N60)</f>
        <v>0</v>
      </c>
      <c r="O61" s="6"/>
    </row>
    <row r="62" spans="1:17" ht="18.75" customHeight="1" x14ac:dyDescent="0.25">
      <c r="A62" s="43"/>
      <c r="B62" s="7"/>
      <c r="C62" s="79"/>
      <c r="D62" s="80"/>
      <c r="E62" s="57"/>
      <c r="F62" s="57"/>
      <c r="G62" s="57"/>
      <c r="H62" s="57"/>
      <c r="I62" s="57"/>
      <c r="J62" s="6"/>
      <c r="K62" s="6"/>
      <c r="L62" s="6"/>
      <c r="M62" s="4"/>
      <c r="N62" s="5"/>
      <c r="O62" s="6"/>
      <c r="Q62" s="135"/>
    </row>
    <row r="63" spans="1:17" ht="23.25" x14ac:dyDescent="0.25">
      <c r="A63" s="43"/>
      <c r="B63" s="215" t="s">
        <v>74</v>
      </c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6"/>
    </row>
    <row r="64" spans="1:17" ht="18.75" customHeight="1" x14ac:dyDescent="0.25">
      <c r="A64" s="43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4"/>
      <c r="N64" s="5"/>
      <c r="O64" s="6"/>
    </row>
    <row r="65" spans="1:15" ht="18.75" customHeight="1" x14ac:dyDescent="0.25">
      <c r="A65" s="43"/>
      <c r="B65" s="6"/>
      <c r="C65" s="6"/>
      <c r="D65" s="6"/>
      <c r="E65" s="6"/>
      <c r="F65" s="46"/>
      <c r="G65" s="205" t="s">
        <v>206</v>
      </c>
      <c r="H65" s="206"/>
      <c r="I65" s="206"/>
      <c r="J65" s="6"/>
      <c r="K65" s="6"/>
      <c r="L65" s="6"/>
      <c r="M65" s="4"/>
      <c r="N65" s="5"/>
      <c r="O65" s="6"/>
    </row>
    <row r="66" spans="1:15" ht="18.75" customHeight="1" x14ac:dyDescent="0.25">
      <c r="A66" s="43"/>
      <c r="B66" s="6"/>
      <c r="C66" s="6"/>
      <c r="D66" s="6"/>
      <c r="E66" s="6"/>
      <c r="F66" s="46"/>
      <c r="G66" s="6"/>
      <c r="H66" s="7"/>
      <c r="I66" s="6"/>
      <c r="J66" s="6"/>
      <c r="K66" s="6"/>
      <c r="L66" s="6"/>
      <c r="M66" s="4"/>
      <c r="N66" s="5"/>
      <c r="O66" s="6"/>
    </row>
    <row r="67" spans="1:15" ht="23.25" x14ac:dyDescent="0.25">
      <c r="A67" s="43"/>
      <c r="B67" s="6"/>
      <c r="C67" s="6"/>
      <c r="D67" s="6"/>
      <c r="E67" s="6"/>
      <c r="F67" s="46"/>
      <c r="G67" s="6"/>
      <c r="H67" s="7"/>
      <c r="I67" s="6"/>
      <c r="J67" s="158"/>
      <c r="K67" s="158"/>
      <c r="L67" s="158"/>
      <c r="M67" s="158"/>
      <c r="N67" s="158"/>
      <c r="O67" s="6"/>
    </row>
    <row r="68" spans="1:15" x14ac:dyDescent="0.25">
      <c r="A68" s="43"/>
      <c r="B68" s="6"/>
      <c r="C68" s="6"/>
      <c r="D68" s="6"/>
      <c r="E68" s="6"/>
      <c r="F68" s="46"/>
      <c r="G68" s="6"/>
      <c r="H68" s="7"/>
      <c r="I68" s="6"/>
      <c r="J68" s="6"/>
      <c r="K68" s="6"/>
      <c r="L68" s="6"/>
      <c r="M68" s="4"/>
      <c r="N68" s="5"/>
      <c r="O68" s="6"/>
    </row>
    <row r="69" spans="1:15" x14ac:dyDescent="0.25">
      <c r="A69" s="43"/>
      <c r="J69" s="6"/>
      <c r="K69" s="6"/>
      <c r="L69" s="6"/>
      <c r="M69" s="4"/>
      <c r="N69" s="5"/>
      <c r="O69" s="6"/>
    </row>
    <row r="70" spans="1:15" x14ac:dyDescent="0.25">
      <c r="A70" s="43"/>
      <c r="J70" s="6"/>
      <c r="K70" s="6"/>
      <c r="L70" s="6"/>
      <c r="M70" s="4"/>
      <c r="N70" s="5"/>
      <c r="O70" s="6"/>
    </row>
  </sheetData>
  <mergeCells count="63">
    <mergeCell ref="B63:N63"/>
    <mergeCell ref="G65:I65"/>
    <mergeCell ref="P10:Q10"/>
    <mergeCell ref="P11:Q11"/>
    <mergeCell ref="P13:Q13"/>
    <mergeCell ref="C29:D29"/>
    <mergeCell ref="E29:I29"/>
    <mergeCell ref="C30:D30"/>
    <mergeCell ref="E30:I30"/>
    <mergeCell ref="C31:D31"/>
    <mergeCell ref="E28:I28"/>
    <mergeCell ref="C28:D28"/>
    <mergeCell ref="F11:J11"/>
    <mergeCell ref="G27:I27"/>
    <mergeCell ref="D23:H23"/>
    <mergeCell ref="D16:H16"/>
    <mergeCell ref="B9:N9"/>
    <mergeCell ref="D14:H14"/>
    <mergeCell ref="D15:H15"/>
    <mergeCell ref="D25:H25"/>
    <mergeCell ref="D21:H21"/>
    <mergeCell ref="D22:H22"/>
    <mergeCell ref="D24:H24"/>
    <mergeCell ref="G13:I13"/>
    <mergeCell ref="D19:H19"/>
    <mergeCell ref="D17:H17"/>
    <mergeCell ref="D18:H18"/>
    <mergeCell ref="C37:D37"/>
    <mergeCell ref="E37:I37"/>
    <mergeCell ref="C34:D34"/>
    <mergeCell ref="E34:I34"/>
    <mergeCell ref="E31:I31"/>
    <mergeCell ref="C33:D33"/>
    <mergeCell ref="E33:I33"/>
    <mergeCell ref="C32:D32"/>
    <mergeCell ref="E32:I32"/>
    <mergeCell ref="G36:I36"/>
    <mergeCell ref="D53:I53"/>
    <mergeCell ref="D49:I49"/>
    <mergeCell ref="D50:I50"/>
    <mergeCell ref="D51:I51"/>
    <mergeCell ref="D52:I52"/>
    <mergeCell ref="D42:I42"/>
    <mergeCell ref="D43:I43"/>
    <mergeCell ref="D44:I44"/>
    <mergeCell ref="D45:I45"/>
    <mergeCell ref="D47:I47"/>
    <mergeCell ref="E39:I39"/>
    <mergeCell ref="C39:D39"/>
    <mergeCell ref="D38:I38"/>
    <mergeCell ref="D60:I60"/>
    <mergeCell ref="C56:C60"/>
    <mergeCell ref="D46:I46"/>
    <mergeCell ref="D48:I48"/>
    <mergeCell ref="D56:I56"/>
    <mergeCell ref="D57:I57"/>
    <mergeCell ref="D58:I58"/>
    <mergeCell ref="D54:I54"/>
    <mergeCell ref="C55:D55"/>
    <mergeCell ref="E55:I55"/>
    <mergeCell ref="D40:I40"/>
    <mergeCell ref="D41:I41"/>
    <mergeCell ref="D59:I59"/>
  </mergeCells>
  <phoneticPr fontId="21" type="noConversion"/>
  <conditionalFormatting sqref="N1:N8 N13:N23 O14:O23 N24:O24 O25 N25:N37 O28:O34 O37 N38:O50 O51:O60 N51:N62 N64:N66 N68:N1048576">
    <cfRule type="cellIs" dxfId="0" priority="116" operator="lessThan">
      <formula>0</formula>
    </cfRule>
  </conditionalFormatting>
  <printOptions horizontalCentered="1" verticalCentered="1"/>
  <pageMargins left="0.02" right="0.02" top="0.2" bottom="7.0000000000000007E-2" header="0.05" footer="0.05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F40EB3-F2E1-4270-994A-BB4BE85CC48D}">
  <ds:schemaRefs>
    <ds:schemaRef ds:uri="http://purl.org/dc/terms/"/>
    <ds:schemaRef ds:uri="d2b6a080-5e7d-41f6-9078-3d0aa5427a5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cc1254e-cc25-4be9-a5a2-5942c1075e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Serum Specialty</vt:lpstr>
      <vt:lpstr>HTS Turbo</vt:lpstr>
      <vt:lpstr>'HTS Turbo'!Print_Area</vt:lpstr>
      <vt:lpstr>'Serum Specialty'!Print_Area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2024-11-08T19:14:14Z</cp:lastPrinted>
  <dcterms:created xsi:type="dcterms:W3CDTF">2015-02-11T14:15:08Z</dcterms:created>
  <dcterms:modified xsi:type="dcterms:W3CDTF">2024-11-21T17:46:16Z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