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mierehottubs-my.sharepoint.com/personal/bill_premierspasolutions_com/Documents/Documents/PSS/1 - Hot Tub SERUM/Orders; Serum/1 - Blank SERUM Order Forms/2023/"/>
    </mc:Choice>
  </mc:AlternateContent>
  <xr:revisionPtr revIDLastSave="429" documentId="8_{D72C7468-E15A-493D-9C30-DDEC33E77251}" xr6:coauthVersionLast="47" xr6:coauthVersionMax="47" xr10:uidLastSave="{9C2A49FA-0854-4936-A277-D77002CA1163}"/>
  <bookViews>
    <workbookView xWindow="-120" yWindow="-120" windowWidth="24240" windowHeight="13140" xr2:uid="{00000000-000D-0000-FFFF-FFFF00000000}"/>
  </bookViews>
  <sheets>
    <sheet name="Serum Order Form" sheetId="1" r:id="rId1"/>
  </sheets>
  <definedNames>
    <definedName name="_xlnm.Print_Area" localSheetId="0">'Serum Order Form'!$B$1:$N$60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1" i="1" l="1"/>
  <c r="L31" i="1"/>
  <c r="L46" i="1" l="1"/>
  <c r="N46" i="1" s="1"/>
  <c r="N37" i="1" l="1"/>
  <c r="N44" i="1" l="1"/>
  <c r="K52" i="1"/>
  <c r="M49" i="1"/>
  <c r="C49" i="1" s="1"/>
  <c r="N47" i="1"/>
  <c r="L47" i="1"/>
  <c r="L38" i="1"/>
  <c r="L37" i="1"/>
  <c r="L36" i="1"/>
  <c r="N36" i="1"/>
  <c r="N38" i="1"/>
  <c r="N34" i="1"/>
  <c r="L35" i="1"/>
  <c r="N35" i="1" s="1"/>
  <c r="F26" i="1"/>
  <c r="N45" i="1" l="1"/>
  <c r="L45" i="1"/>
  <c r="N20" i="1"/>
  <c r="N21" i="1"/>
  <c r="N22" i="1"/>
  <c r="N23" i="1"/>
  <c r="F25" i="1" l="1"/>
  <c r="F22" i="1"/>
  <c r="F24" i="1"/>
  <c r="F23" i="1"/>
  <c r="F20" i="1"/>
  <c r="F21" i="1"/>
  <c r="F18" i="1"/>
  <c r="N43" i="1" l="1"/>
  <c r="L43" i="1"/>
  <c r="L34" i="1" l="1"/>
  <c r="L44" i="1"/>
  <c r="N42" i="1"/>
  <c r="L42" i="1"/>
  <c r="L33" i="1" l="1"/>
  <c r="N33" i="1" s="1"/>
  <c r="N32" i="1"/>
  <c r="L32" i="1"/>
  <c r="N30" i="1"/>
  <c r="L30" i="1"/>
  <c r="N26" i="1"/>
  <c r="L26" i="1"/>
  <c r="N25" i="1"/>
  <c r="L25" i="1"/>
  <c r="L22" i="1"/>
  <c r="L24" i="1"/>
  <c r="N24" i="1" s="1"/>
  <c r="N19" i="1"/>
  <c r="L21" i="1" l="1"/>
  <c r="L20" i="1"/>
  <c r="L23" i="1"/>
  <c r="L19" i="1"/>
  <c r="L18" i="1"/>
  <c r="N18" i="1" s="1"/>
  <c r="N27" i="1" s="1"/>
  <c r="N51" i="1" s="1"/>
  <c r="N53" i="1" l="1"/>
  <c r="D10" i="1"/>
</calcChain>
</file>

<file path=xl/sharedStrings.xml><?xml version="1.0" encoding="utf-8"?>
<sst xmlns="http://schemas.openxmlformats.org/spreadsheetml/2006/main" count="146" uniqueCount="121">
  <si>
    <t>Per Jar</t>
  </si>
  <si>
    <t>MSRP</t>
  </si>
  <si>
    <t>MAP</t>
  </si>
  <si>
    <t>Address:</t>
  </si>
  <si>
    <t>City:</t>
  </si>
  <si>
    <t>Phone:</t>
  </si>
  <si>
    <t>Total</t>
  </si>
  <si>
    <t>Dealer:</t>
  </si>
  <si>
    <t>Fax:</t>
  </si>
  <si>
    <t>TC-001</t>
  </si>
  <si>
    <t>WM-001</t>
  </si>
  <si>
    <t>Per Case</t>
  </si>
  <si>
    <t>Cost per jar</t>
  </si>
  <si>
    <t>WM-003</t>
  </si>
  <si>
    <t>TC-002</t>
  </si>
  <si>
    <t>CK-001</t>
  </si>
  <si>
    <t>Per Kit</t>
  </si>
  <si>
    <t>SK-006</t>
  </si>
  <si>
    <t>6 oz</t>
  </si>
  <si>
    <t>PS-045</t>
  </si>
  <si>
    <t>P: 609-500-0341</t>
  </si>
  <si>
    <t>Contact Email east@serumwatercare.com</t>
  </si>
  <si>
    <t>SERUM WaterCare LLC</t>
  </si>
  <si>
    <t>Terms &amp; Conditions</t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</si>
  <si>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are paid before shipping</t>
    </r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</si>
  <si>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shipped F.O.B. from Enterprise, Alabama 36330 via FedEx ground</t>
    </r>
  </si>
  <si>
    <t>3049 Bradshaw Lane, The Villages FL 32163</t>
  </si>
  <si>
    <t>F: 866-216-5973</t>
  </si>
  <si>
    <t>PS-024</t>
  </si>
  <si>
    <t>WM-004</t>
  </si>
  <si>
    <t>TU-010</t>
  </si>
  <si>
    <r>
      <rPr>
        <b/>
        <sz val="12"/>
        <color theme="1"/>
        <rFont val="Calibri"/>
        <family val="2"/>
      </rPr>
      <t xml:space="preserve">● Payment Options - </t>
    </r>
    <r>
      <rPr>
        <b/>
        <sz val="12"/>
        <color theme="1"/>
        <rFont val="Calibri"/>
        <family val="2"/>
        <scheme val="minor"/>
      </rPr>
      <t xml:space="preserve">American Express, Visa, MasterCard, Discover </t>
    </r>
  </si>
  <si>
    <t>Case Pack</t>
  </si>
  <si>
    <t>1.5 lbs.</t>
  </si>
  <si>
    <t>2 lbs.</t>
  </si>
  <si>
    <t>Dichlor</t>
  </si>
  <si>
    <t>pH Down</t>
  </si>
  <si>
    <t>pH Up</t>
  </si>
  <si>
    <t>TU-014</t>
  </si>
  <si>
    <t>TU-012</t>
  </si>
  <si>
    <t>TS-010</t>
  </si>
  <si>
    <t>16 oz.</t>
  </si>
  <si>
    <t>Specialty Chemicals</t>
  </si>
  <si>
    <t>Order Date:</t>
  </si>
  <si>
    <t>Zip Code:</t>
  </si>
  <si>
    <t>PO#:</t>
  </si>
  <si>
    <t>State:</t>
  </si>
  <si>
    <t>Total Cleanse</t>
  </si>
  <si>
    <t>Item</t>
  </si>
  <si>
    <t>Item #</t>
  </si>
  <si>
    <t>Description</t>
  </si>
  <si>
    <t>Content</t>
  </si>
  <si>
    <t>For Field Techs (not Retail)</t>
  </si>
  <si>
    <t>Cleaning Kit</t>
  </si>
  <si>
    <t>2 oz. TC, 16 oz. TM, Cleaning Glove</t>
  </si>
  <si>
    <t>Total Maintenance</t>
  </si>
  <si>
    <r>
      <t xml:space="preserve">2L </t>
    </r>
    <r>
      <rPr>
        <sz val="9"/>
        <color theme="1"/>
        <rFont val="Calibri"/>
        <family val="2"/>
        <scheme val="minor"/>
      </rPr>
      <t>(67.2 oz.)</t>
    </r>
  </si>
  <si>
    <t>2 oz.</t>
  </si>
  <si>
    <t>Swim Spa Serum</t>
  </si>
  <si>
    <t>32 oz.</t>
  </si>
  <si>
    <t>Prevent Spa Odors &amp; Black Mold</t>
  </si>
  <si>
    <t>w/o Mailer Carton</t>
  </si>
  <si>
    <t>Pool Serum</t>
  </si>
  <si>
    <t>Case Pack = 24</t>
  </si>
  <si>
    <t>Case Pack = 45</t>
  </si>
  <si>
    <t>Specialty Chemical Subtotal</t>
  </si>
  <si>
    <r>
      <t xml:space="preserve">Order
</t>
    </r>
    <r>
      <rPr>
        <b/>
        <sz val="9"/>
        <color theme="1"/>
        <rFont val="Calibri"/>
        <family val="2"/>
        <scheme val="minor"/>
      </rPr>
      <t>(Cases)</t>
    </r>
  </si>
  <si>
    <t xml:space="preserve">Order Subtotal </t>
  </si>
  <si>
    <t>ORDER TOTAL</t>
  </si>
  <si>
    <t>Accounting
Email:</t>
  </si>
  <si>
    <t>MPS</t>
  </si>
  <si>
    <t>Dichlor / MPS</t>
  </si>
  <si>
    <t>TU-016</t>
  </si>
  <si>
    <t>SK-007</t>
  </si>
  <si>
    <t>SK-008</t>
  </si>
  <si>
    <t>MAP
Margins</t>
  </si>
  <si>
    <t>TOTAL CASES</t>
  </si>
  <si>
    <t>HTS Turbo Std. Chemicals</t>
  </si>
  <si>
    <t>TU-018</t>
  </si>
  <si>
    <t>Alkalinity Up</t>
  </si>
  <si>
    <t xml:space="preserve">2 lbs. </t>
  </si>
  <si>
    <t>Start Up Kits must be ordered in multiples of 4 cases (16 kits)</t>
  </si>
  <si>
    <t>MPS, pH Up, pH Down, Serum TM (16 oz)</t>
  </si>
  <si>
    <t>Please Note:  All Freight Claims Must Be Reported Within 3 Days of Receipt</t>
  </si>
  <si>
    <t>HTS Turbo (99% Sodium Dichloro-s-Triainetrione Dihydrate)</t>
  </si>
  <si>
    <t>HTS Turbo (100% Sodium Carbonate)</t>
  </si>
  <si>
    <t>HTS Turbo (100% Sodium Bisulfate)</t>
  </si>
  <si>
    <t>HTS Turbo (38% Potassium Peroxymonosulfate)</t>
  </si>
  <si>
    <t>HTS Turbo (100% Sodium Bicarbonate)</t>
  </si>
  <si>
    <t>Note: $1,000 Minimum Order</t>
  </si>
  <si>
    <t>SK-009</t>
  </si>
  <si>
    <r>
      <rPr>
        <b/>
        <sz val="11"/>
        <rFont val="Calibri"/>
        <family val="2"/>
        <scheme val="minor"/>
      </rPr>
      <t>Swim Spa</t>
    </r>
    <r>
      <rPr>
        <sz val="11"/>
        <rFont val="Calibri"/>
        <family val="2"/>
        <scheme val="minor"/>
      </rPr>
      <t xml:space="preserve"> / Dichlor</t>
    </r>
  </si>
  <si>
    <t>2023  SERUM DISTRIBUTOR PRICING</t>
  </si>
  <si>
    <t>HTS Turbo</t>
  </si>
  <si>
    <t>Bromine</t>
  </si>
  <si>
    <t>HTS Turbo Start Up Kits</t>
  </si>
  <si>
    <t>Bromine, MPS, Alk Up, pH Up, pH Down, Serum TM (16 oz)</t>
  </si>
  <si>
    <t>Brominating Tabs</t>
  </si>
  <si>
    <t>HTS Turbo (Bromochloro-5, 5-dimethylhydantoin)</t>
  </si>
  <si>
    <t>Calcium Plus</t>
  </si>
  <si>
    <t>HTS Turbo (Calcium Chloride)</t>
  </si>
  <si>
    <t>Total Enzyme</t>
  </si>
  <si>
    <t>16 fl. oz.</t>
  </si>
  <si>
    <t>Triple Action Spray</t>
  </si>
  <si>
    <t>TU-020</t>
  </si>
  <si>
    <t>TU-022</t>
  </si>
  <si>
    <t>TU-024</t>
  </si>
  <si>
    <t>SK-010</t>
  </si>
  <si>
    <t>Available in 2023</t>
  </si>
  <si>
    <t>14 oz.</t>
  </si>
  <si>
    <r>
      <rPr>
        <b/>
        <sz val="11"/>
        <rFont val="Calibri"/>
        <family val="2"/>
        <scheme val="minor"/>
      </rPr>
      <t>Swim Spa/</t>
    </r>
    <r>
      <rPr>
        <sz val="11"/>
        <rFont val="Calibri"/>
        <family val="2"/>
        <scheme val="minor"/>
      </rPr>
      <t>Dichlor/MPS</t>
    </r>
  </si>
  <si>
    <t>5 lbs.</t>
  </si>
  <si>
    <t>Dichlor (2 lb.)</t>
  </si>
  <si>
    <t>Dichlor (5 lb.)</t>
  </si>
  <si>
    <t>Dichlor (2 lb.), pH Up, pH Down, Serum TM (16 oz)</t>
  </si>
  <si>
    <t>Dichlor (2 lb.), MPS, Alk Up, pH Up, pH Down, Serum TM (16 oz)</t>
  </si>
  <si>
    <t>Dichlor (2 lb.), pH Up, pH Down, Swim Spa Serum (32 oz)</t>
  </si>
  <si>
    <t>Dichlor (2 lb.), MPS, pH Up, pH Down, Swim Spa Serum (32 oz)</t>
  </si>
  <si>
    <t>Rev.  1/26/23</t>
  </si>
  <si>
    <t>TU-026</t>
  </si>
  <si>
    <t>SK-012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</si>
</sst>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7">
    <xf numFmtId="0" fontId="0" fillId="0" borderId="0" xfId="0"/>
    <xf numFmtId="8" fontId="0" fillId="0" borderId="3" xfId="0" applyNumberForma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/>
    <xf numFmtId="3" fontId="0" fillId="0" borderId="3" xfId="0" applyNumberForma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6" fillId="3" borderId="0" xfId="0" applyFont="1" applyFill="1"/>
    <xf numFmtId="44" fontId="6" fillId="3" borderId="0" xfId="0" applyNumberFormat="1" applyFont="1" applyFill="1"/>
    <xf numFmtId="3" fontId="9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17" fillId="3" borderId="0" xfId="0" applyFont="1" applyFill="1" applyAlignment="1">
      <alignment horizontal="center" vertical="center" wrapText="1"/>
    </xf>
    <xf numFmtId="3" fontId="7" fillId="0" borderId="3" xfId="0" applyNumberFormat="1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8" fontId="0" fillId="0" borderId="3" xfId="0" applyNumberForma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4" fontId="1" fillId="2" borderId="11" xfId="0" applyNumberFormat="1" applyFont="1" applyFill="1" applyBorder="1" applyAlignment="1">
      <alignment horizontal="center"/>
    </xf>
    <xf numFmtId="44" fontId="0" fillId="0" borderId="13" xfId="0" applyNumberFormat="1" applyBorder="1"/>
    <xf numFmtId="8" fontId="7" fillId="0" borderId="3" xfId="0" applyNumberFormat="1" applyFont="1" applyBorder="1" applyAlignment="1">
      <alignment horizontal="center"/>
    </xf>
    <xf numFmtId="8" fontId="7" fillId="0" borderId="3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center"/>
    </xf>
    <xf numFmtId="8" fontId="0" fillId="0" borderId="15" xfId="0" applyNumberFormat="1" applyBorder="1"/>
    <xf numFmtId="8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44" fontId="0" fillId="0" borderId="16" xfId="0" applyNumberFormat="1" applyBorder="1"/>
    <xf numFmtId="0" fontId="16" fillId="4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right"/>
    </xf>
    <xf numFmtId="44" fontId="1" fillId="3" borderId="0" xfId="0" applyNumberFormat="1" applyFont="1" applyFill="1"/>
    <xf numFmtId="0" fontId="13" fillId="0" borderId="10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3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44" fontId="1" fillId="3" borderId="8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/>
    </xf>
    <xf numFmtId="0" fontId="0" fillId="3" borderId="8" xfId="0" applyFill="1" applyBorder="1" applyAlignment="1">
      <alignment horizontal="center" vertical="center" textRotation="15"/>
    </xf>
    <xf numFmtId="0" fontId="0" fillId="3" borderId="8" xfId="0" applyFill="1" applyBorder="1" applyAlignment="1">
      <alignment horizontal="center" vertical="center"/>
    </xf>
    <xf numFmtId="8" fontId="0" fillId="3" borderId="0" xfId="0" applyNumberFormat="1" applyFill="1"/>
    <xf numFmtId="8" fontId="0" fillId="3" borderId="0" xfId="0" applyNumberFormat="1" applyFill="1" applyAlignment="1">
      <alignment horizontal="center"/>
    </xf>
    <xf numFmtId="3" fontId="1" fillId="2" borderId="10" xfId="0" applyNumberFormat="1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left"/>
    </xf>
    <xf numFmtId="0" fontId="21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3" fillId="0" borderId="3" xfId="0" applyFont="1" applyBorder="1" applyAlignment="1">
      <alignment horizontal="right" vertical="center" wrapText="1"/>
    </xf>
    <xf numFmtId="9" fontId="0" fillId="3" borderId="0" xfId="0" applyNumberFormat="1" applyFill="1"/>
    <xf numFmtId="9" fontId="0" fillId="3" borderId="0" xfId="0" applyNumberFormat="1" applyFill="1" applyAlignment="1">
      <alignment horizontal="center" vertical="center" wrapText="1"/>
    </xf>
    <xf numFmtId="9" fontId="1" fillId="3" borderId="8" xfId="0" applyNumberFormat="1" applyFont="1" applyFill="1" applyBorder="1" applyAlignment="1">
      <alignment horizontal="center"/>
    </xf>
    <xf numFmtId="9" fontId="1" fillId="2" borderId="10" xfId="0" applyNumberFormat="1" applyFont="1" applyFill="1" applyBorder="1" applyAlignment="1">
      <alignment horizontal="center" wrapText="1"/>
    </xf>
    <xf numFmtId="9" fontId="0" fillId="0" borderId="3" xfId="0" applyNumberFormat="1" applyBorder="1" applyAlignment="1">
      <alignment horizontal="center"/>
    </xf>
    <xf numFmtId="9" fontId="0" fillId="3" borderId="0" xfId="0" applyNumberFormat="1" applyFill="1" applyAlignment="1">
      <alignment horizontal="center" vertical="center"/>
    </xf>
    <xf numFmtId="9" fontId="0" fillId="0" borderId="0" xfId="0" applyNumberFormat="1"/>
    <xf numFmtId="3" fontId="0" fillId="3" borderId="0" xfId="0" applyNumberFormat="1" applyFill="1" applyAlignment="1">
      <alignment horizontal="right"/>
    </xf>
    <xf numFmtId="38" fontId="0" fillId="3" borderId="0" xfId="0" applyNumberFormat="1" applyFill="1" applyAlignment="1">
      <alignment horizontal="center"/>
    </xf>
    <xf numFmtId="0" fontId="0" fillId="0" borderId="15" xfId="0" applyBorder="1" applyAlignment="1">
      <alignment horizontal="center"/>
    </xf>
    <xf numFmtId="8" fontId="7" fillId="0" borderId="17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8" fontId="0" fillId="0" borderId="17" xfId="0" applyNumberFormat="1" applyBorder="1"/>
    <xf numFmtId="3" fontId="0" fillId="0" borderId="17" xfId="0" applyNumberFormat="1" applyBorder="1" applyAlignment="1">
      <alignment horizontal="center"/>
    </xf>
    <xf numFmtId="44" fontId="1" fillId="2" borderId="5" xfId="0" applyNumberFormat="1" applyFont="1" applyFill="1" applyBorder="1"/>
    <xf numFmtId="1" fontId="0" fillId="3" borderId="0" xfId="0" applyNumberFormat="1" applyFill="1" applyAlignment="1">
      <alignment horizontal="center" wrapText="1"/>
    </xf>
    <xf numFmtId="44" fontId="1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8" fontId="29" fillId="0" borderId="26" xfId="0" applyNumberFormat="1" applyFont="1" applyBorder="1"/>
    <xf numFmtId="8" fontId="29" fillId="0" borderId="8" xfId="0" applyNumberFormat="1" applyFont="1" applyBorder="1" applyAlignment="1">
      <alignment horizontal="center"/>
    </xf>
    <xf numFmtId="3" fontId="33" fillId="0" borderId="8" xfId="0" applyNumberFormat="1" applyFont="1" applyBorder="1" applyAlignment="1">
      <alignment horizontal="right"/>
    </xf>
    <xf numFmtId="44" fontId="1" fillId="3" borderId="27" xfId="0" applyNumberFormat="1" applyFont="1" applyFill="1" applyBorder="1"/>
    <xf numFmtId="9" fontId="0" fillId="0" borderId="15" xfId="0" applyNumberFormat="1" applyBorder="1" applyAlignment="1">
      <alignment horizontal="center"/>
    </xf>
    <xf numFmtId="0" fontId="0" fillId="3" borderId="7" xfId="0" applyFill="1" applyBorder="1" applyAlignment="1">
      <alignment horizontal="center" vertical="center" textRotation="15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9" fontId="14" fillId="0" borderId="15" xfId="0" applyNumberFormat="1" applyFont="1" applyBorder="1" applyAlignment="1">
      <alignment horizontal="center" vertical="center" wrapText="1"/>
    </xf>
    <xf numFmtId="8" fontId="1" fillId="6" borderId="3" xfId="0" applyNumberFormat="1" applyFont="1" applyFill="1" applyBorder="1" applyAlignment="1">
      <alignment horizontal="center"/>
    </xf>
    <xf numFmtId="8" fontId="1" fillId="6" borderId="15" xfId="0" applyNumberFormat="1" applyFont="1" applyFill="1" applyBorder="1" applyAlignment="1">
      <alignment horizontal="center"/>
    </xf>
    <xf numFmtId="8" fontId="29" fillId="6" borderId="15" xfId="0" applyNumberFormat="1" applyFont="1" applyFill="1" applyBorder="1" applyAlignment="1">
      <alignment horizontal="center"/>
    </xf>
    <xf numFmtId="0" fontId="30" fillId="3" borderId="0" xfId="0" applyFont="1" applyFill="1" applyAlignment="1">
      <alignment horizontal="left"/>
    </xf>
    <xf numFmtId="8" fontId="0" fillId="0" borderId="18" xfId="0" applyNumberFormat="1" applyBorder="1"/>
    <xf numFmtId="0" fontId="0" fillId="0" borderId="1" xfId="0" applyBorder="1"/>
    <xf numFmtId="0" fontId="0" fillId="0" borderId="2" xfId="0" applyBorder="1"/>
    <xf numFmtId="0" fontId="28" fillId="5" borderId="0" xfId="0" applyFont="1" applyFill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textRotation="13"/>
    </xf>
    <xf numFmtId="0" fontId="0" fillId="0" borderId="15" xfId="0" applyBorder="1" applyAlignment="1">
      <alignment horizontal="center" vertical="center" textRotation="13"/>
    </xf>
    <xf numFmtId="8" fontId="0" fillId="0" borderId="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8" fontId="0" fillId="0" borderId="3" xfId="0" applyNumberFormat="1" applyBorder="1"/>
    <xf numFmtId="0" fontId="0" fillId="0" borderId="3" xfId="0" applyBorder="1"/>
    <xf numFmtId="8" fontId="0" fillId="0" borderId="15" xfId="0" applyNumberFormat="1" applyBorder="1"/>
    <xf numFmtId="0" fontId="0" fillId="0" borderId="15" xfId="0" applyBorder="1"/>
    <xf numFmtId="0" fontId="9" fillId="2" borderId="4" xfId="0" applyFont="1" applyFill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8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8" fontId="30" fillId="3" borderId="0" xfId="0" applyNumberFormat="1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8" fontId="23" fillId="5" borderId="0" xfId="0" applyNumberFormat="1" applyFont="1" applyFill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8" fontId="0" fillId="0" borderId="15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8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3" borderId="8" xfId="0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49" fontId="13" fillId="0" borderId="15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wrapText="1"/>
    </xf>
    <xf numFmtId="0" fontId="27" fillId="0" borderId="8" xfId="0" applyFont="1" applyBorder="1" applyAlignment="1">
      <alignment wrapText="1"/>
    </xf>
    <xf numFmtId="0" fontId="1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center" textRotation="13"/>
    </xf>
    <xf numFmtId="8" fontId="0" fillId="0" borderId="17" xfId="0" applyNumberFormat="1" applyBorder="1" applyAlignment="1">
      <alignment horizontal="center" vertical="center" textRotation="13"/>
    </xf>
    <xf numFmtId="8" fontId="0" fillId="0" borderId="25" xfId="0" applyNumberFormat="1" applyBorder="1" applyAlignment="1">
      <alignment horizontal="center" vertical="center" textRotation="13"/>
    </xf>
    <xf numFmtId="8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32" fillId="3" borderId="6" xfId="0" applyFont="1" applyFill="1" applyBorder="1" applyAlignment="1">
      <alignment horizontal="right"/>
    </xf>
    <xf numFmtId="0" fontId="32" fillId="0" borderId="6" xfId="0" applyFont="1" applyBorder="1" applyAlignment="1">
      <alignment horizontal="right"/>
    </xf>
    <xf numFmtId="0" fontId="24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3"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99FF99"/>
      <color rgb="FFFFCCFF"/>
      <color rgb="FFFF3399"/>
      <color rgb="FFFF9900"/>
      <color rgb="FF66FF66"/>
      <color rgb="FF99CCFF"/>
      <color rgb="FFFF9966"/>
      <color rgb="FF00CC00"/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50393</xdr:colOff>
      <xdr:row>54</xdr:row>
      <xdr:rowOff>14120</xdr:rowOff>
    </xdr:from>
    <xdr:to>
      <xdr:col>2</xdr:col>
      <xdr:colOff>1421993</xdr:colOff>
      <xdr:row>58</xdr:row>
      <xdr:rowOff>267532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625D7A-9BB0-4262-ADDC-1087EFDD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799" y="13789651"/>
          <a:ext cx="1371600" cy="1336881"/>
        </a:xfrm>
        <a:prstGeom prst="rect">
          <a:avLst/>
        </a:prstGeom>
      </xdr:spPr>
    </xdr:pic>
    <xdr:clientData/>
  </xdr:twoCellAnchor>
  <xdr:twoCellAnchor editAs="oneCell">
    <xdr:from>
      <xdr:col>0</xdr:col>
      <xdr:colOff>241272</xdr:colOff>
      <xdr:row>0</xdr:row>
      <xdr:rowOff>35719</xdr:rowOff>
    </xdr:from>
    <xdr:to>
      <xdr:col>13</xdr:col>
      <xdr:colOff>574348</xdr:colOff>
      <xdr:row>7</xdr:row>
      <xdr:rowOff>249597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62ECDB4-60F0-43E0-8F0A-899129DC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272" y="35719"/>
          <a:ext cx="10155732" cy="1833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324572</xdr:colOff>
      <xdr:row>50</xdr:row>
      <xdr:rowOff>60043</xdr:rowOff>
    </xdr:from>
    <xdr:to>
      <xdr:col>8</xdr:col>
      <xdr:colOff>321471</xdr:colOff>
      <xdr:row>51</xdr:row>
      <xdr:rowOff>230604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D9448C8-1515-4012-9074-B98A204B38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11802197" y="13049762"/>
          <a:ext cx="2509117" cy="4086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topLeftCell="A27" zoomScale="80" zoomScaleNormal="80" zoomScaleSheetLayoutView="70" workbookViewId="0">
      <pane xSplit="3" topLeftCell="D1" activePane="topRight" state="frozen"/>
      <selection activeCell="A15" sqref="A15"/>
      <selection pane="topRight" activeCell="T43" sqref="T43"/>
    </sheetView>
  </sheetViews>
  <sheetFormatPr defaultRowHeight="15" x14ac:dyDescent="0.25"/>
  <cols>
    <col min="1" max="1" width="3.7109375" style="63" customWidth="1"/>
    <col min="2" max="2" width="8.7109375" customWidth="1"/>
    <col min="3" max="3" width="22.7109375" customWidth="1"/>
    <col min="5" max="5" width="9.140625" customWidth="1"/>
    <col min="6" max="6" width="9.140625" style="71" customWidth="1"/>
    <col min="7" max="7" width="18.85546875" customWidth="1"/>
    <col min="8" max="8" width="9.7109375" style="2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4" customWidth="1"/>
    <col min="14" max="14" width="12.7109375" style="5" customWidth="1"/>
    <col min="15" max="15" width="3.7109375" customWidth="1"/>
  </cols>
  <sheetData>
    <row r="1" spans="1:15" ht="9" customHeight="1" x14ac:dyDescent="0.25">
      <c r="A1" s="62"/>
      <c r="B1" s="9"/>
      <c r="C1" s="9"/>
      <c r="D1" s="9"/>
      <c r="E1" s="9"/>
      <c r="F1" s="65"/>
      <c r="G1" s="9"/>
      <c r="H1" s="10"/>
      <c r="I1" s="9"/>
      <c r="J1" s="9"/>
      <c r="K1" s="9"/>
      <c r="L1" s="9"/>
      <c r="M1" s="7"/>
      <c r="N1" s="8"/>
      <c r="O1" s="9"/>
    </row>
    <row r="2" spans="1:15" ht="20.100000000000001" customHeight="1" x14ac:dyDescent="0.25">
      <c r="A2" s="62"/>
      <c r="B2" s="9"/>
      <c r="C2" s="9"/>
      <c r="D2" s="9"/>
      <c r="E2" s="9"/>
      <c r="F2" s="65"/>
      <c r="G2" s="9"/>
      <c r="H2" s="10"/>
      <c r="I2" s="9"/>
      <c r="J2" s="9"/>
      <c r="K2" s="9"/>
      <c r="L2" s="9"/>
      <c r="M2" s="7"/>
      <c r="N2" s="8"/>
      <c r="O2" s="9"/>
    </row>
    <row r="3" spans="1:15" ht="20.100000000000001" customHeight="1" x14ac:dyDescent="0.25">
      <c r="A3" s="62"/>
      <c r="B3" s="9"/>
      <c r="C3" s="9"/>
      <c r="D3" s="9"/>
      <c r="E3" s="9"/>
      <c r="F3" s="65"/>
      <c r="G3" s="9"/>
      <c r="H3" s="10"/>
      <c r="I3" s="9"/>
      <c r="J3" s="9"/>
      <c r="K3" s="9"/>
      <c r="L3" s="9"/>
      <c r="M3" s="7"/>
      <c r="N3" s="8"/>
      <c r="O3" s="9"/>
    </row>
    <row r="4" spans="1:15" ht="20.100000000000001" customHeight="1" x14ac:dyDescent="0.25">
      <c r="A4" s="62"/>
      <c r="B4" s="9"/>
      <c r="C4" s="9"/>
      <c r="D4" s="9"/>
      <c r="E4" s="9"/>
      <c r="F4" s="65"/>
      <c r="G4" s="9"/>
      <c r="H4" s="10"/>
      <c r="I4" s="9"/>
      <c r="J4" s="9"/>
      <c r="K4" s="9"/>
      <c r="L4" s="9"/>
      <c r="M4" s="7"/>
      <c r="N4" s="8"/>
      <c r="O4" s="9"/>
    </row>
    <row r="5" spans="1:15" ht="20.100000000000001" customHeight="1" x14ac:dyDescent="0.25">
      <c r="A5" s="62"/>
      <c r="B5" s="9"/>
      <c r="C5" s="9"/>
      <c r="D5" s="9"/>
      <c r="E5" s="9"/>
      <c r="F5" s="65"/>
      <c r="G5" s="9"/>
      <c r="H5" s="10"/>
      <c r="I5" s="9"/>
      <c r="J5" s="9"/>
      <c r="K5" s="9"/>
      <c r="L5" s="9"/>
      <c r="M5" s="7"/>
      <c r="N5" s="8"/>
      <c r="O5" s="9"/>
    </row>
    <row r="6" spans="1:15" ht="20.100000000000001" customHeight="1" x14ac:dyDescent="0.25">
      <c r="A6" s="62"/>
      <c r="B6" s="9"/>
      <c r="C6" s="9"/>
      <c r="D6" s="9"/>
      <c r="E6" s="9"/>
      <c r="F6" s="65"/>
      <c r="G6" s="9"/>
      <c r="H6" s="10"/>
      <c r="I6" s="9"/>
      <c r="J6" s="9"/>
      <c r="K6" s="9"/>
      <c r="L6" s="9"/>
      <c r="M6" s="7"/>
      <c r="N6" s="8"/>
      <c r="O6" s="9"/>
    </row>
    <row r="7" spans="1:15" ht="20.100000000000001" customHeight="1" x14ac:dyDescent="0.25">
      <c r="A7" s="62"/>
      <c r="B7" s="9"/>
      <c r="C7" s="9"/>
      <c r="D7" s="9"/>
      <c r="E7" s="9"/>
      <c r="F7" s="65"/>
      <c r="G7" s="9"/>
      <c r="H7" s="10"/>
      <c r="I7" s="9"/>
      <c r="J7" s="9"/>
      <c r="K7" s="9"/>
      <c r="L7" s="9"/>
      <c r="M7" s="7"/>
      <c r="N7" s="8"/>
      <c r="O7" s="9"/>
    </row>
    <row r="8" spans="1:15" ht="20.100000000000001" customHeight="1" x14ac:dyDescent="0.25">
      <c r="A8" s="62"/>
      <c r="B8" s="9"/>
      <c r="C8" s="9"/>
      <c r="D8" s="9"/>
      <c r="E8" s="9"/>
      <c r="F8" s="65"/>
      <c r="G8" s="9"/>
      <c r="H8" s="10"/>
      <c r="I8" s="9"/>
      <c r="J8" s="9"/>
      <c r="K8" s="9"/>
      <c r="L8" s="9"/>
      <c r="M8" s="7"/>
      <c r="N8" s="8"/>
      <c r="O8" s="9"/>
    </row>
    <row r="9" spans="1:15" ht="24" customHeight="1" x14ac:dyDescent="0.25">
      <c r="A9" s="62"/>
      <c r="B9" s="147" t="s">
        <v>92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</row>
    <row r="10" spans="1:15" ht="24" customHeight="1" thickBot="1" x14ac:dyDescent="0.3">
      <c r="A10" s="62"/>
      <c r="B10" s="161" t="s">
        <v>43</v>
      </c>
      <c r="C10" s="162"/>
      <c r="D10" s="165">
        <f ca="1">TODAY()</f>
        <v>44955</v>
      </c>
      <c r="E10" s="166"/>
      <c r="F10" s="66"/>
      <c r="G10" s="23"/>
      <c r="H10" s="23"/>
      <c r="I10" s="23"/>
      <c r="J10" s="23"/>
      <c r="K10" s="23"/>
      <c r="L10" s="129" t="s">
        <v>118</v>
      </c>
      <c r="M10" s="130"/>
      <c r="N10" s="130"/>
      <c r="O10" s="9"/>
    </row>
    <row r="11" spans="1:15" ht="36" customHeight="1" x14ac:dyDescent="0.25">
      <c r="A11" s="62"/>
      <c r="B11" s="157" t="s">
        <v>7</v>
      </c>
      <c r="C11" s="158"/>
      <c r="D11" s="156"/>
      <c r="E11" s="156"/>
      <c r="F11" s="156"/>
      <c r="G11" s="156"/>
      <c r="H11" s="156"/>
      <c r="I11" s="156"/>
      <c r="J11" s="44" t="s">
        <v>5</v>
      </c>
      <c r="K11" s="151"/>
      <c r="L11" s="151"/>
      <c r="M11" s="151"/>
      <c r="N11" s="152"/>
    </row>
    <row r="12" spans="1:15" ht="32.25" customHeight="1" x14ac:dyDescent="0.25">
      <c r="A12" s="62"/>
      <c r="B12" s="159" t="s">
        <v>3</v>
      </c>
      <c r="C12" s="160"/>
      <c r="D12" s="153"/>
      <c r="E12" s="153"/>
      <c r="F12" s="153"/>
      <c r="G12" s="153"/>
      <c r="H12" s="153"/>
      <c r="I12" s="153"/>
      <c r="J12" s="45" t="s">
        <v>8</v>
      </c>
      <c r="K12" s="153"/>
      <c r="L12" s="153"/>
      <c r="M12" s="153"/>
      <c r="N12" s="154"/>
    </row>
    <row r="13" spans="1:15" ht="36.75" customHeight="1" x14ac:dyDescent="0.25">
      <c r="A13" s="62"/>
      <c r="B13" s="159" t="s">
        <v>4</v>
      </c>
      <c r="C13" s="160"/>
      <c r="D13" s="153"/>
      <c r="E13" s="153"/>
      <c r="F13" s="153"/>
      <c r="G13" s="153"/>
      <c r="H13" s="153"/>
      <c r="I13" s="153"/>
      <c r="J13" s="64" t="s">
        <v>69</v>
      </c>
      <c r="K13" s="155"/>
      <c r="L13" s="153"/>
      <c r="M13" s="153"/>
      <c r="N13" s="154"/>
    </row>
    <row r="14" spans="1:15" ht="36.75" customHeight="1" thickBot="1" x14ac:dyDescent="0.3">
      <c r="A14" s="62"/>
      <c r="B14" s="127" t="s">
        <v>46</v>
      </c>
      <c r="C14" s="128"/>
      <c r="D14" s="131"/>
      <c r="E14" s="132"/>
      <c r="F14" s="91"/>
      <c r="G14" s="46" t="s">
        <v>44</v>
      </c>
      <c r="H14" s="131"/>
      <c r="I14" s="132"/>
      <c r="J14" s="46" t="s">
        <v>45</v>
      </c>
      <c r="K14" s="149"/>
      <c r="L14" s="149"/>
      <c r="M14" s="149"/>
      <c r="N14" s="150"/>
    </row>
    <row r="15" spans="1:15" ht="15.75" thickBot="1" x14ac:dyDescent="0.3">
      <c r="A15" s="62"/>
      <c r="B15" s="50"/>
      <c r="C15" s="51"/>
      <c r="D15" s="52"/>
      <c r="E15" s="53"/>
      <c r="F15" s="66"/>
      <c r="G15" s="133" t="s">
        <v>89</v>
      </c>
      <c r="H15" s="134"/>
      <c r="I15" s="134"/>
      <c r="J15" s="135"/>
      <c r="K15" s="135"/>
      <c r="L15" s="54"/>
      <c r="M15" s="54"/>
      <c r="N15" s="54"/>
      <c r="O15" s="9"/>
    </row>
    <row r="16" spans="1:15" s="2" customFormat="1" ht="21.75" thickBot="1" x14ac:dyDescent="0.4">
      <c r="A16" s="62"/>
      <c r="B16" s="61" t="s">
        <v>42</v>
      </c>
      <c r="C16" s="37"/>
      <c r="D16" s="37"/>
      <c r="E16" s="47"/>
      <c r="F16" s="67"/>
      <c r="G16" s="136"/>
      <c r="H16" s="136"/>
      <c r="I16" s="136"/>
      <c r="J16" s="136"/>
      <c r="K16" s="136"/>
      <c r="L16" s="48"/>
      <c r="M16" s="47"/>
      <c r="N16" s="49"/>
      <c r="O16" s="10"/>
    </row>
    <row r="17" spans="1:15" s="2" customFormat="1" ht="30" x14ac:dyDescent="0.25">
      <c r="A17" s="62"/>
      <c r="B17" s="25" t="s">
        <v>49</v>
      </c>
      <c r="C17" s="26" t="s">
        <v>48</v>
      </c>
      <c r="D17" s="26" t="s">
        <v>1</v>
      </c>
      <c r="E17" s="26" t="s">
        <v>2</v>
      </c>
      <c r="F17" s="68" t="s">
        <v>75</v>
      </c>
      <c r="G17" s="137" t="s">
        <v>50</v>
      </c>
      <c r="H17" s="138"/>
      <c r="I17" s="27" t="s">
        <v>51</v>
      </c>
      <c r="J17" s="27" t="s">
        <v>32</v>
      </c>
      <c r="K17" s="26" t="s">
        <v>0</v>
      </c>
      <c r="L17" s="26" t="s">
        <v>11</v>
      </c>
      <c r="M17" s="60" t="s">
        <v>66</v>
      </c>
      <c r="N17" s="28" t="s">
        <v>6</v>
      </c>
      <c r="O17" s="81"/>
    </row>
    <row r="18" spans="1:15" ht="18.75" customHeight="1" x14ac:dyDescent="0.25">
      <c r="A18" s="62"/>
      <c r="B18" s="38" t="s">
        <v>9</v>
      </c>
      <c r="C18" s="100" t="s">
        <v>47</v>
      </c>
      <c r="D18" s="24">
        <v>41.95</v>
      </c>
      <c r="E18" s="24">
        <v>36.950000000000003</v>
      </c>
      <c r="F18" s="69">
        <f>(E18-K18)/E18</f>
        <v>0.40730717185385662</v>
      </c>
      <c r="G18" s="104" t="s">
        <v>12</v>
      </c>
      <c r="H18" s="105"/>
      <c r="I18" s="3" t="s">
        <v>57</v>
      </c>
      <c r="J18" s="6">
        <v>36</v>
      </c>
      <c r="K18" s="1">
        <v>21.9</v>
      </c>
      <c r="L18" s="24">
        <f t="shared" ref="L18:L26" si="0">J18*K18</f>
        <v>788.4</v>
      </c>
      <c r="M18" s="6"/>
      <c r="N18" s="29" t="str">
        <f>IF(M18="","",L18*M18)</f>
        <v/>
      </c>
      <c r="O18" s="8"/>
    </row>
    <row r="19" spans="1:15" ht="18.75" customHeight="1" x14ac:dyDescent="0.25">
      <c r="A19" s="62"/>
      <c r="B19" s="38" t="s">
        <v>14</v>
      </c>
      <c r="C19" s="139" t="s">
        <v>47</v>
      </c>
      <c r="D19" s="24"/>
      <c r="E19" s="3"/>
      <c r="F19" s="69"/>
      <c r="G19" s="104" t="s">
        <v>52</v>
      </c>
      <c r="H19" s="105"/>
      <c r="I19" s="3" t="s">
        <v>41</v>
      </c>
      <c r="J19" s="6">
        <v>6</v>
      </c>
      <c r="K19" s="1">
        <v>125</v>
      </c>
      <c r="L19" s="24">
        <f t="shared" si="0"/>
        <v>750</v>
      </c>
      <c r="M19" s="6"/>
      <c r="N19" s="29" t="str">
        <f t="shared" ref="N19" si="1">IF(M19="","",L19*M19)</f>
        <v/>
      </c>
      <c r="O19" s="8"/>
    </row>
    <row r="20" spans="1:15" ht="18.75" customHeight="1" x14ac:dyDescent="0.25">
      <c r="A20" s="62"/>
      <c r="B20" s="38" t="s">
        <v>10</v>
      </c>
      <c r="C20" s="140" t="s">
        <v>55</v>
      </c>
      <c r="D20" s="1">
        <v>139.94999999999999</v>
      </c>
      <c r="E20" s="24">
        <v>131.94999999999999</v>
      </c>
      <c r="F20" s="69">
        <f t="shared" ref="F20:F25" si="2">(E20-K20)/E20</f>
        <v>0.56877605153467214</v>
      </c>
      <c r="G20" s="104" t="s">
        <v>61</v>
      </c>
      <c r="H20" s="105"/>
      <c r="I20" s="3" t="s">
        <v>56</v>
      </c>
      <c r="J20" s="6">
        <v>4</v>
      </c>
      <c r="K20" s="1">
        <v>56.9</v>
      </c>
      <c r="L20" s="24">
        <f t="shared" si="0"/>
        <v>227.6</v>
      </c>
      <c r="M20" s="6"/>
      <c r="N20" s="29" t="str">
        <f t="shared" ref="N20" si="3">IF(M20="","",L20*M20)</f>
        <v/>
      </c>
      <c r="O20" s="8"/>
    </row>
    <row r="21" spans="1:15" ht="18.75" customHeight="1" x14ac:dyDescent="0.25">
      <c r="A21" s="62"/>
      <c r="B21" s="38" t="s">
        <v>13</v>
      </c>
      <c r="C21" s="141"/>
      <c r="D21" s="1">
        <v>46.95</v>
      </c>
      <c r="E21" s="24">
        <v>39.950000000000003</v>
      </c>
      <c r="F21" s="69">
        <f>(E21-K21)/E21</f>
        <v>0.50438047559449317</v>
      </c>
      <c r="G21" s="104"/>
      <c r="H21" s="105"/>
      <c r="I21" s="3" t="s">
        <v>41</v>
      </c>
      <c r="J21" s="6">
        <v>16</v>
      </c>
      <c r="K21" s="1">
        <v>19.8</v>
      </c>
      <c r="L21" s="24">
        <f>J21*K21</f>
        <v>316.8</v>
      </c>
      <c r="M21" s="6"/>
      <c r="N21" s="29" t="str">
        <f t="shared" ref="N21:N24" si="4">IF(M21="","",L21*M21)</f>
        <v/>
      </c>
      <c r="O21" s="8"/>
    </row>
    <row r="22" spans="1:15" ht="18.75" customHeight="1" x14ac:dyDescent="0.25">
      <c r="A22" s="62"/>
      <c r="B22" s="38" t="s">
        <v>29</v>
      </c>
      <c r="C22" s="24" t="s">
        <v>58</v>
      </c>
      <c r="D22" s="1">
        <v>139.94999999999999</v>
      </c>
      <c r="E22" s="24">
        <v>129.94999999999999</v>
      </c>
      <c r="F22" s="69">
        <f>(E22-K22)/E22</f>
        <v>0.58484032320123114</v>
      </c>
      <c r="G22" s="104"/>
      <c r="H22" s="105"/>
      <c r="I22" s="3" t="s">
        <v>59</v>
      </c>
      <c r="J22" s="6">
        <v>12</v>
      </c>
      <c r="K22" s="1">
        <v>53.95</v>
      </c>
      <c r="L22" s="24">
        <f>J22*K22</f>
        <v>647.40000000000009</v>
      </c>
      <c r="M22" s="6"/>
      <c r="N22" s="29" t="str">
        <f t="shared" si="4"/>
        <v/>
      </c>
      <c r="O22" s="8"/>
    </row>
    <row r="23" spans="1:15" ht="18.75" customHeight="1" x14ac:dyDescent="0.25">
      <c r="A23" s="62"/>
      <c r="B23" s="38" t="s">
        <v>15</v>
      </c>
      <c r="C23" s="30" t="s">
        <v>53</v>
      </c>
      <c r="D23" s="31">
        <v>90.95</v>
      </c>
      <c r="E23" s="30">
        <v>79.95</v>
      </c>
      <c r="F23" s="69">
        <f t="shared" si="2"/>
        <v>0.40587867417135715</v>
      </c>
      <c r="G23" s="122" t="s">
        <v>54</v>
      </c>
      <c r="H23" s="123"/>
      <c r="I23" s="123"/>
      <c r="J23" s="6">
        <v>12</v>
      </c>
      <c r="K23" s="1">
        <v>47.5</v>
      </c>
      <c r="L23" s="24">
        <f t="shared" si="0"/>
        <v>570</v>
      </c>
      <c r="M23" s="6"/>
      <c r="N23" s="29" t="str">
        <f t="shared" si="4"/>
        <v/>
      </c>
      <c r="O23" s="8"/>
    </row>
    <row r="24" spans="1:15" ht="18.75" customHeight="1" x14ac:dyDescent="0.25">
      <c r="B24" s="38" t="s">
        <v>40</v>
      </c>
      <c r="C24" s="24" t="s">
        <v>103</v>
      </c>
      <c r="D24" s="1">
        <v>31.95</v>
      </c>
      <c r="E24" s="24">
        <v>29.95</v>
      </c>
      <c r="F24" s="69">
        <f t="shared" si="2"/>
        <v>0.54924874791318867</v>
      </c>
      <c r="G24" s="104" t="s">
        <v>60</v>
      </c>
      <c r="H24" s="105"/>
      <c r="I24" s="3" t="s">
        <v>41</v>
      </c>
      <c r="J24" s="22">
        <v>12</v>
      </c>
      <c r="K24" s="1">
        <v>13.5</v>
      </c>
      <c r="L24" s="24">
        <f t="shared" si="0"/>
        <v>162</v>
      </c>
      <c r="M24" s="6"/>
      <c r="N24" s="29" t="str">
        <f t="shared" si="4"/>
        <v/>
      </c>
      <c r="O24" s="8"/>
    </row>
    <row r="25" spans="1:15" ht="18.75" customHeight="1" x14ac:dyDescent="0.25">
      <c r="A25" s="62"/>
      <c r="B25" s="38" t="s">
        <v>28</v>
      </c>
      <c r="C25" s="100" t="s">
        <v>62</v>
      </c>
      <c r="D25" s="102">
        <v>41.95</v>
      </c>
      <c r="E25" s="102">
        <v>36.950000000000003</v>
      </c>
      <c r="F25" s="69">
        <f t="shared" si="2"/>
        <v>0.46278755074424899</v>
      </c>
      <c r="G25" s="104" t="s">
        <v>63</v>
      </c>
      <c r="H25" s="105"/>
      <c r="I25" s="110" t="s">
        <v>18</v>
      </c>
      <c r="J25" s="22">
        <v>24</v>
      </c>
      <c r="K25" s="1">
        <v>19.850000000000001</v>
      </c>
      <c r="L25" s="24">
        <f t="shared" si="0"/>
        <v>476.40000000000003</v>
      </c>
      <c r="M25" s="6"/>
      <c r="N25" s="29" t="str">
        <f t="shared" ref="N25:N26" si="5">IF(M25="","",L25*M25)</f>
        <v/>
      </c>
      <c r="O25" s="8"/>
    </row>
    <row r="26" spans="1:15" ht="18.75" customHeight="1" thickBot="1" x14ac:dyDescent="0.3">
      <c r="A26" s="62"/>
      <c r="B26" s="39" t="s">
        <v>19</v>
      </c>
      <c r="C26" s="101" t="s">
        <v>47</v>
      </c>
      <c r="D26" s="103"/>
      <c r="E26" s="103">
        <v>34.950000000000003</v>
      </c>
      <c r="F26" s="87">
        <f>(E25-K26)/E25</f>
        <v>0.48037889039242226</v>
      </c>
      <c r="G26" s="106" t="s">
        <v>64</v>
      </c>
      <c r="H26" s="107"/>
      <c r="I26" s="103"/>
      <c r="J26" s="32">
        <v>45</v>
      </c>
      <c r="K26" s="33">
        <v>19.2</v>
      </c>
      <c r="L26" s="34">
        <f t="shared" si="0"/>
        <v>864</v>
      </c>
      <c r="M26" s="35"/>
      <c r="N26" s="36" t="str">
        <f t="shared" si="5"/>
        <v/>
      </c>
      <c r="O26" s="8"/>
    </row>
    <row r="27" spans="1:15" ht="18.75" customHeight="1" thickBot="1" x14ac:dyDescent="0.3">
      <c r="A27" s="62"/>
      <c r="B27" s="82"/>
      <c r="C27" s="88"/>
      <c r="D27" s="89"/>
      <c r="E27" s="40"/>
      <c r="F27" s="70"/>
      <c r="G27" s="58"/>
      <c r="H27" s="9"/>
      <c r="I27" s="40"/>
      <c r="J27" s="41"/>
      <c r="K27" s="83"/>
      <c r="L27" s="84"/>
      <c r="M27" s="85" t="s">
        <v>65</v>
      </c>
      <c r="N27" s="86">
        <f>SUM(N18:N26)</f>
        <v>0</v>
      </c>
      <c r="O27" s="43"/>
    </row>
    <row r="28" spans="1:15" s="2" customFormat="1" ht="21.75" thickBot="1" x14ac:dyDescent="0.4">
      <c r="A28" s="62"/>
      <c r="B28" s="61" t="s">
        <v>77</v>
      </c>
      <c r="C28" s="37"/>
      <c r="D28" s="37"/>
      <c r="E28" s="47"/>
      <c r="F28" s="67"/>
      <c r="G28" s="111"/>
      <c r="H28" s="112"/>
      <c r="I28" s="112"/>
      <c r="J28" s="47"/>
      <c r="K28" s="48"/>
      <c r="L28" s="48"/>
      <c r="M28" s="47"/>
      <c r="N28" s="49"/>
      <c r="O28" s="10"/>
    </row>
    <row r="29" spans="1:15" s="2" customFormat="1" ht="28.5" customHeight="1" x14ac:dyDescent="0.25">
      <c r="A29" s="62"/>
      <c r="B29" s="25" t="s">
        <v>49</v>
      </c>
      <c r="C29" s="26" t="s">
        <v>48</v>
      </c>
      <c r="D29" s="124" t="s">
        <v>50</v>
      </c>
      <c r="E29" s="125"/>
      <c r="F29" s="125"/>
      <c r="G29" s="125"/>
      <c r="H29" s="126"/>
      <c r="I29" s="27" t="s">
        <v>51</v>
      </c>
      <c r="J29" s="27" t="s">
        <v>32</v>
      </c>
      <c r="K29" s="26" t="s">
        <v>0</v>
      </c>
      <c r="L29" s="26" t="s">
        <v>11</v>
      </c>
      <c r="M29" s="60" t="s">
        <v>66</v>
      </c>
      <c r="N29" s="28" t="s">
        <v>6</v>
      </c>
      <c r="O29" s="81"/>
    </row>
    <row r="30" spans="1:15" ht="18.75" customHeight="1" x14ac:dyDescent="0.25">
      <c r="B30" s="38" t="s">
        <v>30</v>
      </c>
      <c r="C30" s="24" t="s">
        <v>112</v>
      </c>
      <c r="D30" s="96" t="s">
        <v>84</v>
      </c>
      <c r="E30" s="97"/>
      <c r="F30" s="97"/>
      <c r="G30" s="97"/>
      <c r="H30" s="98"/>
      <c r="I30" s="3" t="s">
        <v>34</v>
      </c>
      <c r="J30" s="6">
        <v>12</v>
      </c>
      <c r="K30" s="1">
        <v>14</v>
      </c>
      <c r="L30" s="24">
        <f>J30*K30</f>
        <v>168</v>
      </c>
      <c r="M30" s="6"/>
      <c r="N30" s="29" t="str">
        <f>IF(M30="","",L30*M30)</f>
        <v/>
      </c>
      <c r="O30" s="8"/>
    </row>
    <row r="31" spans="1:15" ht="18.75" customHeight="1" x14ac:dyDescent="0.25">
      <c r="B31" s="38" t="s">
        <v>119</v>
      </c>
      <c r="C31" s="24" t="s">
        <v>113</v>
      </c>
      <c r="D31" s="96" t="s">
        <v>84</v>
      </c>
      <c r="E31" s="97"/>
      <c r="F31" s="97"/>
      <c r="G31" s="97"/>
      <c r="H31" s="98"/>
      <c r="I31" s="3" t="s">
        <v>111</v>
      </c>
      <c r="J31" s="6">
        <v>8</v>
      </c>
      <c r="K31" s="1">
        <v>35</v>
      </c>
      <c r="L31" s="24">
        <f>J31*K31</f>
        <v>280</v>
      </c>
      <c r="M31" s="6"/>
      <c r="N31" s="29" t="str">
        <f>IF(M31="","",L31*M31)</f>
        <v/>
      </c>
      <c r="O31" s="8"/>
    </row>
    <row r="32" spans="1:15" ht="18.75" customHeight="1" x14ac:dyDescent="0.25">
      <c r="B32" s="38" t="s">
        <v>39</v>
      </c>
      <c r="C32" s="24" t="s">
        <v>37</v>
      </c>
      <c r="D32" s="96" t="s">
        <v>85</v>
      </c>
      <c r="E32" s="97"/>
      <c r="F32" s="97"/>
      <c r="G32" s="97"/>
      <c r="H32" s="98"/>
      <c r="I32" s="3" t="s">
        <v>34</v>
      </c>
      <c r="J32" s="6">
        <v>12</v>
      </c>
      <c r="K32" s="1">
        <v>4.49</v>
      </c>
      <c r="L32" s="24">
        <f t="shared" ref="L32:L33" si="6">J32*K32</f>
        <v>53.88</v>
      </c>
      <c r="M32" s="6"/>
      <c r="N32" s="29" t="str">
        <f t="shared" ref="N32:N38" si="7">IF(M32="","",L32*M32)</f>
        <v/>
      </c>
      <c r="O32" s="8"/>
    </row>
    <row r="33" spans="1:15" ht="18.75" customHeight="1" x14ac:dyDescent="0.25">
      <c r="B33" s="38" t="s">
        <v>38</v>
      </c>
      <c r="C33" s="24" t="s">
        <v>36</v>
      </c>
      <c r="D33" s="96" t="s">
        <v>86</v>
      </c>
      <c r="E33" s="97"/>
      <c r="F33" s="97"/>
      <c r="G33" s="97"/>
      <c r="H33" s="98"/>
      <c r="I33" s="3" t="s">
        <v>33</v>
      </c>
      <c r="J33" s="6">
        <v>12</v>
      </c>
      <c r="K33" s="1">
        <v>4.3499999999999996</v>
      </c>
      <c r="L33" s="24">
        <f t="shared" si="6"/>
        <v>52.199999999999996</v>
      </c>
      <c r="M33" s="6"/>
      <c r="N33" s="29" t="str">
        <f t="shared" si="7"/>
        <v/>
      </c>
      <c r="O33" s="8"/>
    </row>
    <row r="34" spans="1:15" ht="18.75" customHeight="1" x14ac:dyDescent="0.25">
      <c r="B34" s="38" t="s">
        <v>72</v>
      </c>
      <c r="C34" s="24" t="s">
        <v>70</v>
      </c>
      <c r="D34" s="96" t="s">
        <v>87</v>
      </c>
      <c r="E34" s="97"/>
      <c r="F34" s="97"/>
      <c r="G34" s="97"/>
      <c r="H34" s="98"/>
      <c r="I34" s="3" t="s">
        <v>33</v>
      </c>
      <c r="J34" s="6">
        <v>12</v>
      </c>
      <c r="K34" s="1">
        <v>9.74</v>
      </c>
      <c r="L34" s="24">
        <f>J34*K34</f>
        <v>116.88</v>
      </c>
      <c r="M34" s="6"/>
      <c r="N34" s="29" t="str">
        <f t="shared" si="7"/>
        <v/>
      </c>
      <c r="O34" s="8"/>
    </row>
    <row r="35" spans="1:15" ht="18.75" customHeight="1" x14ac:dyDescent="0.25">
      <c r="B35" s="38" t="s">
        <v>78</v>
      </c>
      <c r="C35" s="24" t="s">
        <v>79</v>
      </c>
      <c r="D35" s="96" t="s">
        <v>88</v>
      </c>
      <c r="E35" s="97"/>
      <c r="F35" s="97"/>
      <c r="G35" s="97"/>
      <c r="H35" s="98"/>
      <c r="I35" s="3" t="s">
        <v>80</v>
      </c>
      <c r="J35" s="6">
        <v>12</v>
      </c>
      <c r="K35" s="1">
        <v>5</v>
      </c>
      <c r="L35" s="24">
        <f t="shared" ref="L35:L38" si="8">J35*K35</f>
        <v>60</v>
      </c>
      <c r="M35" s="78"/>
      <c r="N35" s="29" t="str">
        <f t="shared" si="7"/>
        <v/>
      </c>
      <c r="O35" s="8"/>
    </row>
    <row r="36" spans="1:15" ht="18.75" customHeight="1" x14ac:dyDescent="0.25">
      <c r="B36" s="38" t="s">
        <v>104</v>
      </c>
      <c r="C36" s="92" t="s">
        <v>97</v>
      </c>
      <c r="D36" s="96" t="s">
        <v>98</v>
      </c>
      <c r="E36" s="97"/>
      <c r="F36" s="97"/>
      <c r="G36" s="97"/>
      <c r="H36" s="98"/>
      <c r="I36" s="3" t="s">
        <v>33</v>
      </c>
      <c r="J36" s="6">
        <v>12</v>
      </c>
      <c r="K36" s="1">
        <v>17.690000000000001</v>
      </c>
      <c r="L36" s="24">
        <f t="shared" si="8"/>
        <v>212.28000000000003</v>
      </c>
      <c r="M36" s="6"/>
      <c r="N36" s="29" t="str">
        <f>IF(M36="","",L36*M36)</f>
        <v/>
      </c>
      <c r="O36" s="8"/>
    </row>
    <row r="37" spans="1:15" ht="18.75" customHeight="1" x14ac:dyDescent="0.25">
      <c r="B37" s="38" t="s">
        <v>105</v>
      </c>
      <c r="C37" s="92" t="s">
        <v>99</v>
      </c>
      <c r="D37" s="96" t="s">
        <v>100</v>
      </c>
      <c r="E37" s="97"/>
      <c r="F37" s="97"/>
      <c r="G37" s="97"/>
      <c r="H37" s="98"/>
      <c r="I37" s="3" t="s">
        <v>109</v>
      </c>
      <c r="J37" s="6">
        <v>18</v>
      </c>
      <c r="K37" s="1">
        <v>3.54</v>
      </c>
      <c r="L37" s="24">
        <f t="shared" si="8"/>
        <v>63.72</v>
      </c>
      <c r="M37" s="6"/>
      <c r="N37" s="29" t="str">
        <f>IF(M37="","",L37*M37)</f>
        <v/>
      </c>
      <c r="O37" s="8"/>
    </row>
    <row r="38" spans="1:15" ht="18.75" customHeight="1" thickBot="1" x14ac:dyDescent="0.3">
      <c r="B38" s="39" t="s">
        <v>106</v>
      </c>
      <c r="C38" s="93" t="s">
        <v>101</v>
      </c>
      <c r="D38" s="142" t="s">
        <v>93</v>
      </c>
      <c r="E38" s="143"/>
      <c r="F38" s="143"/>
      <c r="G38" s="143"/>
      <c r="H38" s="144"/>
      <c r="I38" s="74" t="s">
        <v>102</v>
      </c>
      <c r="J38" s="35">
        <v>12</v>
      </c>
      <c r="K38" s="33">
        <v>4.54</v>
      </c>
      <c r="L38" s="34">
        <f t="shared" si="8"/>
        <v>54.480000000000004</v>
      </c>
      <c r="M38" s="35"/>
      <c r="N38" s="36" t="str">
        <f t="shared" si="7"/>
        <v/>
      </c>
      <c r="O38" s="8"/>
    </row>
    <row r="39" spans="1:15" ht="15.75" thickBot="1" x14ac:dyDescent="0.3">
      <c r="A39" s="62"/>
      <c r="B39" s="55"/>
      <c r="C39" s="56"/>
      <c r="D39" s="57"/>
      <c r="E39" s="163" t="s">
        <v>108</v>
      </c>
      <c r="F39" s="163"/>
      <c r="G39" s="163"/>
      <c r="H39" s="163"/>
      <c r="I39" s="40"/>
      <c r="J39" s="41"/>
      <c r="K39" s="58">
        <v>5</v>
      </c>
      <c r="L39" s="59"/>
      <c r="M39" s="42"/>
      <c r="N39" s="43"/>
      <c r="O39" s="9"/>
    </row>
    <row r="40" spans="1:15" s="2" customFormat="1" ht="21.75" thickBot="1" x14ac:dyDescent="0.4">
      <c r="A40" s="62"/>
      <c r="B40" s="61" t="s">
        <v>95</v>
      </c>
      <c r="C40" s="37"/>
      <c r="D40" s="37"/>
      <c r="E40" s="164"/>
      <c r="F40" s="164"/>
      <c r="G40" s="164"/>
      <c r="H40" s="164"/>
      <c r="I40" s="90"/>
      <c r="J40" s="47"/>
      <c r="K40" s="48"/>
      <c r="L40" s="48"/>
      <c r="M40" s="47"/>
      <c r="N40" s="49"/>
      <c r="O40" s="10"/>
    </row>
    <row r="41" spans="1:15" s="2" customFormat="1" ht="27.75" customHeight="1" x14ac:dyDescent="0.25">
      <c r="A41" s="62"/>
      <c r="B41" s="25" t="s">
        <v>49</v>
      </c>
      <c r="C41" s="26" t="s">
        <v>48</v>
      </c>
      <c r="D41" s="137" t="s">
        <v>50</v>
      </c>
      <c r="E41" s="138"/>
      <c r="F41" s="138"/>
      <c r="G41" s="138"/>
      <c r="H41" s="138"/>
      <c r="I41" s="138"/>
      <c r="J41" s="27" t="s">
        <v>32</v>
      </c>
      <c r="K41" s="26" t="s">
        <v>16</v>
      </c>
      <c r="L41" s="26" t="s">
        <v>11</v>
      </c>
      <c r="M41" s="60" t="s">
        <v>66</v>
      </c>
      <c r="N41" s="28" t="s">
        <v>6</v>
      </c>
      <c r="O41" s="10"/>
    </row>
    <row r="42" spans="1:15" ht="18.75" customHeight="1" x14ac:dyDescent="0.25">
      <c r="B42" s="38" t="s">
        <v>17</v>
      </c>
      <c r="C42" s="75" t="s">
        <v>35</v>
      </c>
      <c r="D42" s="122" t="s">
        <v>114</v>
      </c>
      <c r="E42" s="123"/>
      <c r="F42" s="123"/>
      <c r="G42" s="123"/>
      <c r="H42" s="123"/>
      <c r="I42" s="123"/>
      <c r="J42" s="76">
        <v>4</v>
      </c>
      <c r="K42" s="77">
        <v>48.95</v>
      </c>
      <c r="L42" s="1">
        <f>J42*K42</f>
        <v>195.8</v>
      </c>
      <c r="M42" s="78"/>
      <c r="N42" s="29" t="str">
        <f>IF(M42="","",L42*M42)</f>
        <v/>
      </c>
      <c r="O42" s="9"/>
    </row>
    <row r="43" spans="1:15" ht="18.75" customHeight="1" x14ac:dyDescent="0.25">
      <c r="B43" s="38" t="s">
        <v>73</v>
      </c>
      <c r="C43" s="75" t="s">
        <v>71</v>
      </c>
      <c r="D43" s="122" t="s">
        <v>115</v>
      </c>
      <c r="E43" s="123"/>
      <c r="F43" s="123"/>
      <c r="G43" s="123"/>
      <c r="H43" s="123"/>
      <c r="I43" s="123"/>
      <c r="J43" s="76">
        <v>4</v>
      </c>
      <c r="K43" s="77">
        <v>63.95</v>
      </c>
      <c r="L43" s="1">
        <f>J43*K43</f>
        <v>255.8</v>
      </c>
      <c r="M43" s="78"/>
      <c r="N43" s="29" t="str">
        <f>IF(M43="","",L43*M43)</f>
        <v/>
      </c>
      <c r="O43" s="9"/>
    </row>
    <row r="44" spans="1:15" ht="18.75" customHeight="1" x14ac:dyDescent="0.25">
      <c r="B44" s="38" t="s">
        <v>74</v>
      </c>
      <c r="C44" s="75" t="s">
        <v>70</v>
      </c>
      <c r="D44" s="122" t="s">
        <v>82</v>
      </c>
      <c r="E44" s="123"/>
      <c r="F44" s="123"/>
      <c r="G44" s="123"/>
      <c r="H44" s="123"/>
      <c r="I44" s="123"/>
      <c r="J44" s="76">
        <v>4</v>
      </c>
      <c r="K44" s="77">
        <v>44.95</v>
      </c>
      <c r="L44" s="1">
        <f>J44*K44</f>
        <v>179.8</v>
      </c>
      <c r="M44" s="78"/>
      <c r="N44" s="29" t="str">
        <f>IF(M44="","",L44*M44)</f>
        <v/>
      </c>
      <c r="O44" s="9"/>
    </row>
    <row r="45" spans="1:15" ht="18.75" customHeight="1" x14ac:dyDescent="0.25">
      <c r="B45" s="38" t="s">
        <v>90</v>
      </c>
      <c r="C45" s="75" t="s">
        <v>91</v>
      </c>
      <c r="D45" s="122" t="s">
        <v>116</v>
      </c>
      <c r="E45" s="123"/>
      <c r="F45" s="123"/>
      <c r="G45" s="123"/>
      <c r="H45" s="123"/>
      <c r="I45" s="123"/>
      <c r="J45" s="76">
        <v>4</v>
      </c>
      <c r="K45" s="77">
        <v>82.95</v>
      </c>
      <c r="L45" s="1">
        <f>J45*K45</f>
        <v>331.8</v>
      </c>
      <c r="M45" s="78"/>
      <c r="N45" s="29" t="str">
        <f>IF(M45="","",L45*M45)</f>
        <v/>
      </c>
      <c r="O45" s="9"/>
    </row>
    <row r="46" spans="1:15" ht="18.75" customHeight="1" x14ac:dyDescent="0.25">
      <c r="B46" s="38" t="s">
        <v>120</v>
      </c>
      <c r="C46" s="92" t="s">
        <v>110</v>
      </c>
      <c r="D46" s="122" t="s">
        <v>117</v>
      </c>
      <c r="E46" s="123"/>
      <c r="F46" s="123"/>
      <c r="G46" s="123"/>
      <c r="H46" s="123"/>
      <c r="I46" s="123"/>
      <c r="J46" s="76">
        <v>4</v>
      </c>
      <c r="K46" s="77">
        <v>84.95</v>
      </c>
      <c r="L46" s="1">
        <f t="shared" ref="L46" si="9">J46*K46</f>
        <v>339.8</v>
      </c>
      <c r="M46" s="78"/>
      <c r="N46" s="29" t="str">
        <f t="shared" ref="N46" si="10">IF(M46="","",L46*M46)</f>
        <v/>
      </c>
      <c r="O46" s="9"/>
    </row>
    <row r="47" spans="1:15" ht="18.75" customHeight="1" thickBot="1" x14ac:dyDescent="0.3">
      <c r="B47" s="39" t="s">
        <v>107</v>
      </c>
      <c r="C47" s="94" t="s">
        <v>94</v>
      </c>
      <c r="D47" s="120" t="s">
        <v>96</v>
      </c>
      <c r="E47" s="121"/>
      <c r="F47" s="121"/>
      <c r="G47" s="121"/>
      <c r="H47" s="121"/>
      <c r="I47" s="121"/>
      <c r="J47" s="32">
        <v>4</v>
      </c>
      <c r="K47" s="33">
        <v>67.95</v>
      </c>
      <c r="L47" s="33">
        <f>J47*K47</f>
        <v>271.8</v>
      </c>
      <c r="M47" s="35"/>
      <c r="N47" s="36" t="str">
        <f>IF(M47="","",L47*M47)</f>
        <v/>
      </c>
      <c r="O47" s="9"/>
    </row>
    <row r="48" spans="1:15" ht="18.75" customHeight="1" x14ac:dyDescent="0.3">
      <c r="A48" s="62"/>
      <c r="B48" s="9"/>
      <c r="C48" s="118" t="s">
        <v>81</v>
      </c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9"/>
    </row>
    <row r="49" spans="1:15" ht="18.75" customHeight="1" x14ac:dyDescent="0.25">
      <c r="A49" s="62"/>
      <c r="B49" s="9"/>
      <c r="C49" s="115" t="str">
        <f>IF(AND(M49&gt;17,M49&lt;28),"Consider increasing your order to more than 28 cases to receive pallet shipping rates","")</f>
        <v/>
      </c>
      <c r="D49" s="116"/>
      <c r="E49" s="116"/>
      <c r="F49" s="116"/>
      <c r="G49" s="116"/>
      <c r="H49" s="116"/>
      <c r="I49" s="116"/>
      <c r="J49" s="117"/>
      <c r="K49" s="58"/>
      <c r="L49" s="72" t="s">
        <v>76</v>
      </c>
      <c r="M49" s="73">
        <f>SUM(M18:M26)+SUM(M30:M38)+SUM(M42:M47)</f>
        <v>0</v>
      </c>
      <c r="N49" s="9"/>
      <c r="O49" s="9"/>
    </row>
    <row r="50" spans="1:15" ht="9" customHeight="1" thickBot="1" x14ac:dyDescent="0.3">
      <c r="A50" s="62"/>
      <c r="B50" s="9"/>
      <c r="C50" s="116"/>
      <c r="D50" s="116"/>
      <c r="E50" s="116"/>
      <c r="F50" s="116"/>
      <c r="G50" s="116"/>
      <c r="H50" s="116"/>
      <c r="I50" s="116"/>
      <c r="J50" s="117"/>
      <c r="K50" s="58"/>
      <c r="L50" s="72"/>
      <c r="M50" s="73"/>
      <c r="N50" s="9"/>
      <c r="O50" s="9"/>
    </row>
    <row r="51" spans="1:15" ht="18.75" customHeight="1" thickBot="1" x14ac:dyDescent="0.35">
      <c r="A51" s="62"/>
      <c r="B51" s="9"/>
      <c r="C51" s="95" t="s">
        <v>23</v>
      </c>
      <c r="D51" s="13"/>
      <c r="E51" s="9"/>
      <c r="F51" s="9"/>
      <c r="G51" s="21"/>
      <c r="H51" s="21"/>
      <c r="I51" s="21"/>
      <c r="J51" s="80"/>
      <c r="K51" s="108" t="s">
        <v>67</v>
      </c>
      <c r="L51" s="109"/>
      <c r="M51" s="109"/>
      <c r="N51" s="79">
        <f>IF(SUM(N18:N47)=0,0,N27+SUM(N30:N38)+SUM(N42:N47))</f>
        <v>0</v>
      </c>
      <c r="O51" s="9"/>
    </row>
    <row r="52" spans="1:15" ht="18.75" customHeight="1" thickBot="1" x14ac:dyDescent="0.3">
      <c r="A52" s="62"/>
      <c r="B52" s="9"/>
      <c r="C52" s="12" t="s">
        <v>24</v>
      </c>
      <c r="D52" s="13"/>
      <c r="E52" s="13"/>
      <c r="F52" s="14"/>
      <c r="G52" s="9"/>
      <c r="H52" s="7"/>
      <c r="I52" s="8"/>
      <c r="J52" s="9"/>
      <c r="K52" s="145" t="str">
        <f>IF(N52&lt;&gt;"","Discount","")</f>
        <v/>
      </c>
      <c r="L52" s="146"/>
      <c r="M52" s="146"/>
      <c r="N52" s="8"/>
      <c r="O52" s="9"/>
    </row>
    <row r="53" spans="1:15" ht="18.75" customHeight="1" thickBot="1" x14ac:dyDescent="0.3">
      <c r="A53" s="62"/>
      <c r="B53" s="9"/>
      <c r="C53" s="12" t="s">
        <v>25</v>
      </c>
      <c r="D53" s="13"/>
      <c r="E53" s="13"/>
      <c r="F53" s="13"/>
      <c r="G53" s="9"/>
      <c r="H53" s="7"/>
      <c r="I53" s="8"/>
      <c r="J53" s="11"/>
      <c r="K53" s="108" t="s">
        <v>68</v>
      </c>
      <c r="L53" s="109"/>
      <c r="M53" s="109"/>
      <c r="N53" s="79">
        <f>N51+N52</f>
        <v>0</v>
      </c>
      <c r="O53" s="9"/>
    </row>
    <row r="54" spans="1:15" ht="18.75" customHeight="1" x14ac:dyDescent="0.25">
      <c r="A54" s="62"/>
      <c r="B54" s="9"/>
      <c r="C54" s="12" t="s">
        <v>31</v>
      </c>
      <c r="D54" s="13"/>
      <c r="E54" s="13"/>
      <c r="F54" s="13"/>
      <c r="G54" s="9"/>
      <c r="H54" s="7"/>
      <c r="I54" s="8"/>
      <c r="K54" s="9"/>
      <c r="L54" s="9"/>
      <c r="M54" s="7"/>
      <c r="N54" s="8"/>
      <c r="O54" s="9"/>
    </row>
    <row r="55" spans="1:15" ht="20.25" customHeight="1" x14ac:dyDescent="0.25">
      <c r="A55" s="62"/>
      <c r="B55" s="9"/>
      <c r="C55" s="9"/>
      <c r="D55" s="9"/>
      <c r="E55" s="9"/>
      <c r="F55" s="65"/>
      <c r="G55" s="9"/>
      <c r="H55" s="113" t="s">
        <v>22</v>
      </c>
      <c r="I55" s="114"/>
      <c r="J55" s="114"/>
      <c r="K55" s="114"/>
      <c r="L55" s="114"/>
      <c r="M55" s="114"/>
      <c r="N55" s="114"/>
      <c r="O55" s="9"/>
    </row>
    <row r="56" spans="1:15" ht="18" customHeight="1" x14ac:dyDescent="0.25">
      <c r="A56" s="62"/>
      <c r="B56" s="9"/>
      <c r="C56" s="9"/>
      <c r="D56" s="9"/>
      <c r="E56" s="9"/>
      <c r="F56" s="65"/>
      <c r="G56" s="9"/>
      <c r="H56" s="114"/>
      <c r="I56" s="114"/>
      <c r="J56" s="114"/>
      <c r="K56" s="114"/>
      <c r="L56" s="114"/>
      <c r="M56" s="114"/>
      <c r="N56" s="114"/>
      <c r="O56" s="9"/>
    </row>
    <row r="57" spans="1:15" ht="21" customHeight="1" x14ac:dyDescent="0.4">
      <c r="A57" s="62"/>
      <c r="B57" s="20"/>
      <c r="C57" s="9"/>
      <c r="D57" s="9"/>
      <c r="E57" s="9"/>
      <c r="F57" s="65"/>
      <c r="G57" s="9"/>
      <c r="H57" s="17" t="s">
        <v>26</v>
      </c>
      <c r="I57" s="18"/>
      <c r="J57" s="18"/>
      <c r="K57" s="18"/>
      <c r="L57" s="13"/>
      <c r="M57" s="16"/>
      <c r="N57" s="15"/>
      <c r="O57" s="9"/>
    </row>
    <row r="58" spans="1:15" ht="26.25" x14ac:dyDescent="0.4">
      <c r="A58" s="62"/>
      <c r="B58" s="9"/>
      <c r="C58" s="9"/>
      <c r="D58" s="9"/>
      <c r="E58" s="9"/>
      <c r="F58" s="65"/>
      <c r="G58" s="9"/>
      <c r="H58" s="17" t="s">
        <v>20</v>
      </c>
      <c r="I58" s="18"/>
      <c r="J58" s="9"/>
      <c r="K58" s="19" t="s">
        <v>27</v>
      </c>
      <c r="L58" s="13"/>
      <c r="M58" s="16"/>
      <c r="N58" s="8"/>
      <c r="O58" s="9"/>
    </row>
    <row r="59" spans="1:15" ht="26.25" x14ac:dyDescent="0.4">
      <c r="A59" s="62"/>
      <c r="B59" s="9"/>
      <c r="C59" s="9"/>
      <c r="D59" s="9"/>
      <c r="E59" s="9"/>
      <c r="F59" s="65"/>
      <c r="G59" s="9"/>
      <c r="H59" s="17" t="s">
        <v>21</v>
      </c>
      <c r="I59" s="18"/>
      <c r="J59" s="18"/>
      <c r="K59" s="18"/>
      <c r="L59" s="9"/>
      <c r="M59" s="7"/>
      <c r="O59" s="9"/>
    </row>
    <row r="60" spans="1:15" ht="23.25" x14ac:dyDescent="0.25">
      <c r="A60" s="62"/>
      <c r="B60" s="99" t="s">
        <v>83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"/>
    </row>
    <row r="61" spans="1:15" x14ac:dyDescent="0.25">
      <c r="A61" s="62"/>
      <c r="B61" s="9"/>
      <c r="C61" s="9"/>
      <c r="D61" s="9"/>
      <c r="E61" s="9"/>
      <c r="F61" s="65"/>
      <c r="G61" s="9"/>
      <c r="H61" s="10"/>
      <c r="I61" s="9"/>
      <c r="J61" s="9"/>
      <c r="K61" s="9"/>
      <c r="L61" s="9"/>
      <c r="M61" s="7"/>
      <c r="N61" s="8"/>
      <c r="O61" s="9"/>
    </row>
    <row r="62" spans="1:15" x14ac:dyDescent="0.25">
      <c r="A62" s="62"/>
      <c r="B62" s="9"/>
      <c r="C62" s="9"/>
      <c r="D62" s="9"/>
      <c r="E62" s="9"/>
      <c r="F62" s="65"/>
      <c r="G62" s="9"/>
      <c r="H62" s="10"/>
      <c r="I62" s="9"/>
      <c r="J62" s="9"/>
      <c r="K62" s="9"/>
      <c r="L62" s="9"/>
      <c r="M62" s="7"/>
      <c r="N62" s="8"/>
      <c r="O62" s="9"/>
    </row>
    <row r="63" spans="1:15" x14ac:dyDescent="0.25">
      <c r="A63" s="62"/>
      <c r="B63" s="9"/>
      <c r="C63" s="9"/>
      <c r="D63" s="9"/>
      <c r="E63" s="9"/>
      <c r="G63" s="9"/>
      <c r="H63" s="10"/>
      <c r="I63" s="9"/>
      <c r="J63" s="9"/>
      <c r="K63" s="9"/>
      <c r="L63" s="9"/>
      <c r="M63" s="7"/>
      <c r="N63" s="8"/>
      <c r="O63" s="9"/>
    </row>
  </sheetData>
  <mergeCells count="60">
    <mergeCell ref="K52:M52"/>
    <mergeCell ref="B9:N9"/>
    <mergeCell ref="K14:N14"/>
    <mergeCell ref="K11:N11"/>
    <mergeCell ref="K12:N12"/>
    <mergeCell ref="K13:N13"/>
    <mergeCell ref="D11:I11"/>
    <mergeCell ref="D12:I12"/>
    <mergeCell ref="D13:I13"/>
    <mergeCell ref="B11:C11"/>
    <mergeCell ref="B12:C12"/>
    <mergeCell ref="B13:C13"/>
    <mergeCell ref="B10:C10"/>
    <mergeCell ref="D14:E14"/>
    <mergeCell ref="E39:H40"/>
    <mergeCell ref="D10:E10"/>
    <mergeCell ref="B14:C14"/>
    <mergeCell ref="L10:N10"/>
    <mergeCell ref="H14:I14"/>
    <mergeCell ref="G15:K16"/>
    <mergeCell ref="D41:I41"/>
    <mergeCell ref="C18:C19"/>
    <mergeCell ref="G23:I23"/>
    <mergeCell ref="C20:C21"/>
    <mergeCell ref="G24:H24"/>
    <mergeCell ref="D38:H38"/>
    <mergeCell ref="G17:H17"/>
    <mergeCell ref="D35:H35"/>
    <mergeCell ref="D36:H36"/>
    <mergeCell ref="D37:H37"/>
    <mergeCell ref="G18:H18"/>
    <mergeCell ref="G19:H19"/>
    <mergeCell ref="G22:H22"/>
    <mergeCell ref="D30:H30"/>
    <mergeCell ref="D29:H29"/>
    <mergeCell ref="G20:H20"/>
    <mergeCell ref="G21:H21"/>
    <mergeCell ref="C48:N48"/>
    <mergeCell ref="D47:I47"/>
    <mergeCell ref="D44:I44"/>
    <mergeCell ref="D42:I42"/>
    <mergeCell ref="D43:I43"/>
    <mergeCell ref="D45:I45"/>
    <mergeCell ref="D46:I46"/>
    <mergeCell ref="D31:H31"/>
    <mergeCell ref="B60:N60"/>
    <mergeCell ref="C25:C26"/>
    <mergeCell ref="D25:D26"/>
    <mergeCell ref="E25:E26"/>
    <mergeCell ref="G25:H25"/>
    <mergeCell ref="G26:H26"/>
    <mergeCell ref="K51:M51"/>
    <mergeCell ref="I25:I26"/>
    <mergeCell ref="G28:I28"/>
    <mergeCell ref="D34:H34"/>
    <mergeCell ref="D32:H32"/>
    <mergeCell ref="D33:H33"/>
    <mergeCell ref="K53:M53"/>
    <mergeCell ref="H55:N56"/>
    <mergeCell ref="C49:J50"/>
  </mergeCells>
  <phoneticPr fontId="22" type="noConversion"/>
  <conditionalFormatting sqref="N1:N8 N39 N18:N23 N61:N1048576 N51:N52 I53:I54 N57:N58 O17:O27 O29:O38">
    <cfRule type="cellIs" dxfId="22" priority="100" operator="lessThan">
      <formula>0</formula>
    </cfRule>
  </conditionalFormatting>
  <conditionalFormatting sqref="N51">
    <cfRule type="cellIs" dxfId="21" priority="81" operator="equal">
      <formula>0</formula>
    </cfRule>
  </conditionalFormatting>
  <conditionalFormatting sqref="N53">
    <cfRule type="cellIs" dxfId="20" priority="72" operator="lessThan">
      <formula>0</formula>
    </cfRule>
  </conditionalFormatting>
  <conditionalFormatting sqref="N53">
    <cfRule type="cellIs" dxfId="19" priority="71" operator="equal">
      <formula>0</formula>
    </cfRule>
  </conditionalFormatting>
  <conditionalFormatting sqref="N17">
    <cfRule type="cellIs" dxfId="18" priority="66" operator="lessThan">
      <formula>0</formula>
    </cfRule>
  </conditionalFormatting>
  <conditionalFormatting sqref="N16">
    <cfRule type="cellIs" dxfId="17" priority="59" operator="lessThan">
      <formula>0</formula>
    </cfRule>
  </conditionalFormatting>
  <conditionalFormatting sqref="N24">
    <cfRule type="cellIs" dxfId="16" priority="60" operator="lessThan">
      <formula>0</formula>
    </cfRule>
  </conditionalFormatting>
  <conditionalFormatting sqref="N23">
    <cfRule type="cellIs" dxfId="15" priority="56" operator="lessThan">
      <formula>0</formula>
    </cfRule>
  </conditionalFormatting>
  <conditionalFormatting sqref="N22">
    <cfRule type="cellIs" dxfId="14" priority="54" operator="lessThan">
      <formula>0</formula>
    </cfRule>
  </conditionalFormatting>
  <conditionalFormatting sqref="N25:N27">
    <cfRule type="cellIs" dxfId="13" priority="53" operator="lessThan">
      <formula>0</formula>
    </cfRule>
  </conditionalFormatting>
  <conditionalFormatting sqref="N29">
    <cfRule type="cellIs" dxfId="12" priority="44" operator="lessThan">
      <formula>0</formula>
    </cfRule>
  </conditionalFormatting>
  <conditionalFormatting sqref="N41">
    <cfRule type="cellIs" dxfId="11" priority="45" operator="lessThan">
      <formula>0</formula>
    </cfRule>
  </conditionalFormatting>
  <conditionalFormatting sqref="N32:N38">
    <cfRule type="cellIs" dxfId="10" priority="49" operator="lessThan">
      <formula>0</formula>
    </cfRule>
  </conditionalFormatting>
  <conditionalFormatting sqref="N28">
    <cfRule type="cellIs" dxfId="9" priority="40" operator="lessThan">
      <formula>0</formula>
    </cfRule>
  </conditionalFormatting>
  <conditionalFormatting sqref="N40">
    <cfRule type="cellIs" dxfId="8" priority="39" operator="lessThan">
      <formula>0</formula>
    </cfRule>
  </conditionalFormatting>
  <conditionalFormatting sqref="N42">
    <cfRule type="cellIs" dxfId="7" priority="36" operator="lessThan">
      <formula>0</formula>
    </cfRule>
  </conditionalFormatting>
  <conditionalFormatting sqref="N44:N45 N47">
    <cfRule type="cellIs" dxfId="6" priority="35" operator="lessThan">
      <formula>0</formula>
    </cfRule>
  </conditionalFormatting>
  <conditionalFormatting sqref="N34:N38">
    <cfRule type="cellIs" dxfId="5" priority="31" operator="lessThan">
      <formula>0</formula>
    </cfRule>
  </conditionalFormatting>
  <conditionalFormatting sqref="N43:N45 N47">
    <cfRule type="cellIs" dxfId="4" priority="27" operator="lessThan">
      <formula>0</formula>
    </cfRule>
  </conditionalFormatting>
  <conditionalFormatting sqref="N30:N31">
    <cfRule type="cellIs" dxfId="3" priority="25" operator="lessThan">
      <formula>0</formula>
    </cfRule>
  </conditionalFormatting>
  <conditionalFormatting sqref="N45">
    <cfRule type="cellIs" dxfId="2" priority="23" operator="lessThan">
      <formula>0</formula>
    </cfRule>
  </conditionalFormatting>
  <conditionalFormatting sqref="C49:I50">
    <cfRule type="cellIs" dxfId="1" priority="6" operator="greaterThanOrEqual">
      <formula>"Consider increasing your order to more than 28 cases to receive pallet shipping rates"</formula>
    </cfRule>
  </conditionalFormatting>
  <conditionalFormatting sqref="N46">
    <cfRule type="cellIs" dxfId="0" priority="1" operator="lessThan">
      <formula>0</formula>
    </cfRule>
  </conditionalFormatting>
  <printOptions horizontalCentered="1" verticalCentered="1"/>
  <pageMargins left="0.02" right="0.02" top="0.2" bottom="7.0000000000000007E-2" header="0.05" footer="0.05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8E35AA-DE54-4535-901F-1E4E2EA633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2CC2FA-B3E2-4EAF-99D0-19CEC825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F40EB3-F2E1-4270-994A-BB4BE85CC48D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d2b6a080-5e7d-41f6-9078-3d0aa5427a53"/>
    <ds:schemaRef ds:uri="5cc1254e-cc25-4be9-a5a2-5942c1075ebc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Serum Order Form</vt:lpstr>
      <vt:lpstr>'Serum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Bill Meyer</cp:lastModifiedBy>
  <cp:lastPrinted>2023-01-27T21:09:07Z</cp:lastPrinted>
  <dcterms:created xsi:type="dcterms:W3CDTF">2015-02-11T14:15:08Z</dcterms:created>
  <dcterms:modified xsi:type="dcterms:W3CDTF">2023-01-29T18:05:46Z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